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8960" windowHeight="12600"/>
  </bookViews>
  <sheets>
    <sheet name="201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'2014'!$A$1:$F$40</definedName>
  </definedNames>
  <calcPr calcId="124519"/>
</workbook>
</file>

<file path=xl/calcChain.xml><?xml version="1.0" encoding="utf-8"?>
<calcChain xmlns="http://schemas.openxmlformats.org/spreadsheetml/2006/main">
  <c r="E35" i="1"/>
  <c r="F35" s="1"/>
  <c r="E34"/>
  <c r="D34"/>
  <c r="F34" s="1"/>
  <c r="E33"/>
  <c r="D33"/>
  <c r="F33" s="1"/>
  <c r="F32"/>
  <c r="F31"/>
  <c r="F30"/>
  <c r="F29"/>
  <c r="F28"/>
  <c r="E27"/>
  <c r="D27"/>
  <c r="F27" s="1"/>
  <c r="E25"/>
  <c r="D25"/>
  <c r="F25" s="1"/>
  <c r="E24"/>
  <c r="D24"/>
  <c r="F24" s="1"/>
  <c r="E23"/>
  <c r="D23"/>
  <c r="F23" s="1"/>
  <c r="F22"/>
  <c r="E21"/>
  <c r="D21"/>
  <c r="F21" s="1"/>
  <c r="E20"/>
  <c r="D20"/>
  <c r="F20" s="1"/>
  <c r="F19"/>
  <c r="E18"/>
  <c r="D18"/>
  <c r="F18" s="1"/>
  <c r="E17"/>
  <c r="D17"/>
  <c r="E16"/>
  <c r="D16"/>
  <c r="F16" s="1"/>
  <c r="E15"/>
  <c r="D15"/>
  <c r="F15" s="1"/>
  <c r="E14"/>
  <c r="D14"/>
  <c r="E13"/>
  <c r="D13"/>
  <c r="F13" s="1"/>
  <c r="E12"/>
  <c r="E42" s="1"/>
  <c r="E43" s="1"/>
  <c r="D12"/>
  <c r="D42" s="1"/>
  <c r="D43" s="1"/>
  <c r="E11"/>
  <c r="D11"/>
  <c r="E10"/>
  <c r="D10"/>
  <c r="F10" s="1"/>
  <c r="K8"/>
  <c r="J8"/>
  <c r="E8"/>
  <c r="D8"/>
  <c r="F8" s="1"/>
  <c r="E7"/>
  <c r="K7" s="1"/>
  <c r="D7"/>
  <c r="J7" s="1"/>
  <c r="F14" l="1"/>
  <c r="F17"/>
  <c r="F7"/>
  <c r="F12"/>
  <c r="F11" s="1"/>
</calcChain>
</file>

<file path=xl/sharedStrings.xml><?xml version="1.0" encoding="utf-8"?>
<sst xmlns="http://schemas.openxmlformats.org/spreadsheetml/2006/main" count="77" uniqueCount="57">
  <si>
    <t>Сведения о финансово-хозяйственной деятельности  на тепловую энергию поставляемую потребителям 
ЗАО «Мальцовский портландцемент» в 2014 г.</t>
  </si>
  <si>
    <t>№</t>
  </si>
  <si>
    <t xml:space="preserve">Наименование </t>
  </si>
  <si>
    <t>Един.</t>
  </si>
  <si>
    <t>Затраты 1-е полугодие</t>
  </si>
  <si>
    <t>Затраты 2-е полугодие</t>
  </si>
  <si>
    <t>Затраты ВСЕГО: 2014г.</t>
  </si>
  <si>
    <t xml:space="preserve">п/п </t>
  </si>
  <si>
    <t xml:space="preserve">показателей </t>
  </si>
  <si>
    <t>измер.</t>
  </si>
  <si>
    <t xml:space="preserve">Тепловая энергия поставляемая  потребителям ЗАО «Мальцовский портландцемент» </t>
  </si>
  <si>
    <r>
      <t xml:space="preserve">Тариф на тепловую энергию для потребителей  за Гкал. без НДС  </t>
    </r>
    <r>
      <rPr>
        <b/>
        <sz val="14"/>
        <color theme="1"/>
        <rFont val="Times New Roman"/>
        <family val="1"/>
        <charset val="204"/>
      </rPr>
      <t>утвержденный Постановлением № 44/34-т от 19.12.13г.</t>
    </r>
  </si>
  <si>
    <t>руб.</t>
  </si>
  <si>
    <t xml:space="preserve">Выручка от  тепловой энергии, поставляемой потребителям </t>
  </si>
  <si>
    <t>тыс.руб.</t>
  </si>
  <si>
    <t xml:space="preserve">Себестоимость тепловой энергии поставляемой </t>
  </si>
  <si>
    <t xml:space="preserve">тыс.руб. </t>
  </si>
  <si>
    <t xml:space="preserve">потребителям, включающей : </t>
  </si>
  <si>
    <t>расход газа</t>
  </si>
  <si>
    <t>кг у.т.</t>
  </si>
  <si>
    <t>свободно-отпускная цена газа кг у.т.</t>
  </si>
  <si>
    <t>Стоимость газа на технологические нужды</t>
  </si>
  <si>
    <t xml:space="preserve">расход воды </t>
  </si>
  <si>
    <r>
      <t>м.</t>
    </r>
    <r>
      <rPr>
        <sz val="10"/>
        <color indexed="8"/>
        <rFont val="Times New Roman"/>
        <family val="1"/>
        <charset val="204"/>
      </rPr>
      <t>³</t>
    </r>
  </si>
  <si>
    <r>
      <t>свободно-отпускная цена воды м.</t>
    </r>
    <r>
      <rPr>
        <sz val="10"/>
        <color indexed="8"/>
        <rFont val="Times New Roman"/>
        <family val="1"/>
        <charset val="204"/>
      </rPr>
      <t>³</t>
    </r>
  </si>
  <si>
    <t xml:space="preserve">Стоимость воды на технологические цели  </t>
  </si>
  <si>
    <t xml:space="preserve">расход электроэнергии </t>
  </si>
  <si>
    <t>кВт.</t>
  </si>
  <si>
    <t>свободно-отпускная цена электроэнергии кВт</t>
  </si>
  <si>
    <t xml:space="preserve">Стоимость электроэнергии на технологические цели  </t>
  </si>
  <si>
    <t xml:space="preserve">Расходы на оплату труда производственных рабочих </t>
  </si>
  <si>
    <t xml:space="preserve">Дополнительная з/плата  производственных </t>
  </si>
  <si>
    <t>рабочих</t>
  </si>
  <si>
    <t xml:space="preserve">Отчисления на соцнужды </t>
  </si>
  <si>
    <t xml:space="preserve">Амортизация производственного оборудования </t>
  </si>
  <si>
    <t>Содержание оборудования</t>
  </si>
  <si>
    <t xml:space="preserve">В т.ч. оплата труда и отчисления на соцнужды </t>
  </si>
  <si>
    <t xml:space="preserve">Цеховые расходы </t>
  </si>
  <si>
    <t xml:space="preserve">В  т.ч. оплата труда и отчисления на соцнужды </t>
  </si>
  <si>
    <t xml:space="preserve">Общехозяйственные расходы </t>
  </si>
  <si>
    <t xml:space="preserve">Тыс.руб. </t>
  </si>
  <si>
    <t>Валовая прибыль от продажи тепловой энергии</t>
  </si>
  <si>
    <t>-</t>
  </si>
  <si>
    <t xml:space="preserve">Чистая прибыль от регулируемого вида деятельности  </t>
  </si>
  <si>
    <t xml:space="preserve">Объем вырабатываемой тепловой энергии </t>
  </si>
  <si>
    <t xml:space="preserve">Гкал. </t>
  </si>
  <si>
    <t xml:space="preserve">Объем покупной тепловой энергии </t>
  </si>
  <si>
    <t xml:space="preserve">Технологические потери тепловой энергии при </t>
  </si>
  <si>
    <t xml:space="preserve">% </t>
  </si>
  <si>
    <t xml:space="preserve">передаче  по тепловым  сетям </t>
  </si>
  <si>
    <t xml:space="preserve">Протяженность магистральных сетей и тепловых </t>
  </si>
  <si>
    <t>м</t>
  </si>
  <si>
    <t>выводов</t>
  </si>
  <si>
    <t xml:space="preserve">Количество тепловых станций и котельных </t>
  </si>
  <si>
    <t>штук</t>
  </si>
  <si>
    <t xml:space="preserve">Среднесписочная численность основного производственного персонала </t>
  </si>
  <si>
    <t>человек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</si>
</sst>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top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2" fontId="0" fillId="0" borderId="0" xfId="0" applyNumberFormat="1"/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Plan/&#1054;&#1090;&#1095;&#1077;&#1090;%20&#1086;&#1073;%20&#1080;&#1089;&#1087;&#1086;&#1083;&#1085;&#1077;&#1085;&#1080;&#1080;%20&#1073;&#1102;&#1076;&#1078;&#1077;&#1090;&#1072;%202014/&#1079;&#1072;&#1074;&#1086;&#1076;/&#1054;&#1090;&#1095;&#1077;&#1090;%20&#1086;&#1073;%20&#1080;&#1089;&#1087;&#1086;&#1083;&#1085;&#1077;&#1085;&#1080;&#1080;%20&#1073;&#1102;&#1076;&#1078;&#1077;&#1090;&#1072;%20&#1080;&#1102;&#1085;&#1100;%202014/&#1086;&#1090;&#1095;&#1077;&#1090;%20&#1080;&#1102;&#1085;&#1100;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Plan/&#1054;&#1090;&#1095;&#1077;&#1090;%20&#1086;&#1073;%20&#1080;&#1089;&#1087;&#1086;&#1083;&#1085;&#1077;&#1085;&#1080;&#1080;%20&#1073;&#1102;&#1076;&#1078;&#1077;&#1090;&#1072;%202014/&#1079;&#1072;&#1074;&#1086;&#1076;/&#1054;&#1090;&#1095;&#1077;&#1090;%20&#1086;&#1073;%20&#1080;&#1089;&#1087;&#1086;&#1083;&#1085;&#1077;&#1085;&#1080;&#1080;%20&#1073;&#1102;&#1076;&#1078;&#1077;&#1090;&#1072;%20&#1076;&#1077;&#1082;&#1072;&#1073;&#1088;&#1100;%202014/&#1086;&#1090;&#1095;&#1077;&#1090;%20&#1076;&#1077;&#1082;&#1072;&#1073;&#1088;&#1100;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&#1077;&#1076;&#1077;&#1085;&#1080;&#1103;%20&#1086;%20&#1092;&#1080;&#1085;&#1093;&#1086;&#1079;%20&#1076;&#1077;&#1103;&#1090;&#1077;&#1083;&#1100;&#1085;%20&#1085;&#1072;%20&#1090;&#1077;&#1087;&#1083;&#1086;%202010-2014(&#1076;&#1083;&#1103;%20&#1088;&#1072;&#1089;&#1082;&#1088;&#1099;&#1090;%20&#1080;&#1085;&#1092;&#1086;&#1088;&#1084;&#1072;&#1094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alsam\&#1056;&#1072;&#1073;&#1086;&#1095;&#1080;&#1081;%20&#1089;&#1090;&#1086;&#1083;\&#1056;&#1072;&#1079;&#1085;&#1086;&#1077;\&#1087;&#1086;&#1090;&#1088;&#1077;&#1073;&#1083;%20&#1101;&#1101;%20&#1090;&#1077;&#1087;&#1083;&#1072;%20&#1087;&#1086;%20&#1075;&#1086;&#1076;&#1072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Р нов (клинкер)"/>
      <sheetName val="ФР зав "/>
      <sheetName val="Элементы14"/>
      <sheetName val="пр.эл-ты "/>
      <sheetName val="ФР нов"/>
      <sheetName val="Коммерческие расходы"/>
      <sheetName val="СС (эл)"/>
      <sheetName val="СС(эл)проч"/>
      <sheetName val="МТР"/>
      <sheetName val="РБП Бюдж"/>
      <sheetName val="РБП ТП"/>
      <sheetName val="РБП ПФ"/>
      <sheetName val="РБП Ф"/>
      <sheetName val="СС"/>
      <sheetName val="СС по маркам"/>
      <sheetName val="СС по маркам УПР"/>
      <sheetName val="Калькул."/>
      <sheetName val="Калькул. 4 мес"/>
      <sheetName val="Калькул. УПР"/>
      <sheetName val="Калькул. 4 мес УПР"/>
      <sheetName val="Калькул.НР"/>
      <sheetName val="Калькул.НР 6 мес"/>
      <sheetName val="Калькул.НР УПР"/>
      <sheetName val="Калькул.НР 6 мес УПР"/>
      <sheetName val="Калькул.НР 6 мес УПР (2)"/>
      <sheetName val="Расчет сс реализ."/>
      <sheetName val="БалансЦем Бюдж"/>
      <sheetName val="БалансЦем ТП"/>
      <sheetName val="БалансЦем ПФ"/>
      <sheetName val="БалансЦем Ф"/>
      <sheetName val="Отгрузка"/>
      <sheetName val="ФР клинкер нов программа"/>
      <sheetName val="ФР клинкер"/>
      <sheetName val="26счет"/>
      <sheetName val="Сбытовые "/>
      <sheetName val="Доп расходы по пер грузов"/>
      <sheetName val="выгрузка груза"/>
      <sheetName val="Численность и ФЗП"/>
      <sheetName val="ПрочПрод"/>
      <sheetName val="БалансК бюджет"/>
      <sheetName val="БалансК ТП"/>
      <sheetName val="БалансК ПФ"/>
      <sheetName val="БалансК Ф"/>
      <sheetName val="БалансК пер Бюдж"/>
      <sheetName val="БалансК пер ТП"/>
      <sheetName val="БалансК пер ПФ"/>
      <sheetName val="БалансК пер Ф"/>
      <sheetName val="Склад клинкера"/>
      <sheetName val="НП бюдж"/>
      <sheetName val="НП ТП"/>
      <sheetName val="НП ПФ"/>
      <sheetName val="НП Ф"/>
      <sheetName val="Тарирование"/>
      <sheetName val="проч доходы"/>
      <sheetName val="тара 50"/>
      <sheetName val="тара 1000"/>
      <sheetName val="УП Бетон"/>
      <sheetName val="проч доходы (ПАРУС)"/>
      <sheetName val="проч расходы"/>
      <sheetName val="проч расходы (ПАРУС)"/>
      <sheetName val="кальк дост мела и глины"/>
      <sheetName val="ж_д_транспорт"/>
      <sheetName val="Пр.цем.-Дробление"/>
      <sheetName val="сушка"/>
      <sheetName val="Б сушки бюджет"/>
      <sheetName val="Б сушки ТП"/>
      <sheetName val="Б сушки ПФ"/>
      <sheetName val="Б сушки Ф"/>
      <sheetName val="сырьевой"/>
      <sheetName val="Б шлама бюдж"/>
      <sheetName val="Б шлама ТП"/>
      <sheetName val="Б шлама ПФ"/>
      <sheetName val="Б шлама Ф"/>
      <sheetName val="Цементовозы"/>
      <sheetName val="Цементовозы борт"/>
      <sheetName val="Автобетоносмесители"/>
      <sheetName val="Автобетононасосы"/>
      <sheetName val="Б желесод Бюдж"/>
      <sheetName val="Б желесод ТП"/>
      <sheetName val="Б желесод ПФ"/>
      <sheetName val="Б желесод Ф"/>
      <sheetName val="Б гипс Бюдж"/>
      <sheetName val="Б гипс ТП"/>
      <sheetName val="Б гипс ПФ"/>
      <sheetName val="Б гипс Ф"/>
      <sheetName val="Б граншлак Бюдж"/>
      <sheetName val="Б граншлак ТП"/>
      <sheetName val="Б граншлак ПФ"/>
      <sheetName val="Б граншлак Ф"/>
      <sheetName val="Б трепел Бюдж"/>
      <sheetName val="Б трепел ТП"/>
      <sheetName val="Б трепел ПФ"/>
      <sheetName val="Б трепел Ф"/>
      <sheetName val="расходы на клинкер"/>
      <sheetName val="диаграмма Сс(эл)"/>
      <sheetName val="диаграмма Сс(эл) (2)"/>
      <sheetName val="Компрессорная"/>
      <sheetName val="Пр-во теплоэнергии"/>
      <sheetName val="Добыча воды"/>
      <sheetName val="Арт. вода"/>
      <sheetName val="УСО"/>
      <sheetName val="ТЗР"/>
      <sheetName val="Калькул.НР 5 мес"/>
    </sheetNames>
    <sheetDataSet>
      <sheetData sheetId="0"/>
      <sheetData sheetId="1"/>
      <sheetData sheetId="2"/>
      <sheetData sheetId="3"/>
      <sheetData sheetId="4">
        <row r="9">
          <cell r="L9">
            <v>1608</v>
          </cell>
        </row>
      </sheetData>
      <sheetData sheetId="5">
        <row r="3">
          <cell r="H3">
            <v>1608</v>
          </cell>
        </row>
      </sheetData>
      <sheetData sheetId="6">
        <row r="8">
          <cell r="F8">
            <v>385</v>
          </cell>
        </row>
      </sheetData>
      <sheetData sheetId="7">
        <row r="8">
          <cell r="G8">
            <v>5.3621999999999996</v>
          </cell>
        </row>
      </sheetData>
      <sheetData sheetId="8">
        <row r="12">
          <cell r="R12">
            <v>257.89800000000002</v>
          </cell>
        </row>
      </sheetData>
      <sheetData sheetId="9"/>
      <sheetData sheetId="10"/>
      <sheetData sheetId="11"/>
      <sheetData sheetId="12"/>
      <sheetData sheetId="13">
        <row r="7">
          <cell r="K7">
            <v>1608</v>
          </cell>
        </row>
      </sheetData>
      <sheetData sheetId="14">
        <row r="9">
          <cell r="K9">
            <v>766.5</v>
          </cell>
        </row>
      </sheetData>
      <sheetData sheetId="15">
        <row r="9">
          <cell r="K9">
            <v>766.5</v>
          </cell>
        </row>
      </sheetData>
      <sheetData sheetId="16"/>
      <sheetData sheetId="17"/>
      <sheetData sheetId="18"/>
      <sheetData sheetId="19"/>
      <sheetData sheetId="20"/>
      <sheetData sheetId="21">
        <row r="5">
          <cell r="E5">
            <v>1581300</v>
          </cell>
        </row>
      </sheetData>
      <sheetData sheetId="22">
        <row r="64">
          <cell r="AR64">
            <v>1574.0520789638856</v>
          </cell>
        </row>
      </sheetData>
      <sheetData sheetId="23">
        <row r="5">
          <cell r="E5">
            <v>1581300</v>
          </cell>
        </row>
      </sheetData>
      <sheetData sheetId="24"/>
      <sheetData sheetId="25">
        <row r="94">
          <cell r="BB94">
            <v>126.64024972640851</v>
          </cell>
        </row>
      </sheetData>
      <sheetData sheetId="26"/>
      <sheetData sheetId="27"/>
      <sheetData sheetId="28"/>
      <sheetData sheetId="29"/>
      <sheetData sheetId="30">
        <row r="6">
          <cell r="G6">
            <v>134.23875000000001</v>
          </cell>
        </row>
      </sheetData>
      <sheetData sheetId="31"/>
      <sheetData sheetId="32">
        <row r="56">
          <cell r="C56">
            <v>1704.9999999999998</v>
          </cell>
        </row>
      </sheetData>
      <sheetData sheetId="33">
        <row r="4">
          <cell r="G4">
            <v>17789.574529999998</v>
          </cell>
        </row>
      </sheetData>
      <sheetData sheetId="34">
        <row r="4">
          <cell r="I4">
            <v>1613</v>
          </cell>
        </row>
      </sheetData>
      <sheetData sheetId="35">
        <row r="4">
          <cell r="J4">
            <v>1613</v>
          </cell>
        </row>
      </sheetData>
      <sheetData sheetId="36">
        <row r="5">
          <cell r="J5">
            <v>0</v>
          </cell>
        </row>
      </sheetData>
      <sheetData sheetId="37">
        <row r="6">
          <cell r="N6">
            <v>1398.1666666666667</v>
          </cell>
        </row>
      </sheetData>
      <sheetData sheetId="38">
        <row r="5">
          <cell r="I5">
            <v>1109</v>
          </cell>
          <cell r="L5">
            <v>495.12</v>
          </cell>
        </row>
        <row r="7">
          <cell r="L7">
            <v>547.69564000000003</v>
          </cell>
        </row>
        <row r="14">
          <cell r="L14">
            <v>25.029999999999998</v>
          </cell>
        </row>
        <row r="16">
          <cell r="L16">
            <v>27.68844</v>
          </cell>
        </row>
      </sheetData>
      <sheetData sheetId="39"/>
      <sheetData sheetId="40">
        <row r="22">
          <cell r="H22">
            <v>0</v>
          </cell>
        </row>
      </sheetData>
      <sheetData sheetId="41"/>
      <sheetData sheetId="42"/>
      <sheetData sheetId="43"/>
      <sheetData sheetId="44">
        <row r="21">
          <cell r="G21">
            <v>683822.73446971446</v>
          </cell>
        </row>
      </sheetData>
      <sheetData sheetId="45">
        <row r="21">
          <cell r="G21">
            <v>155.77974931997485</v>
          </cell>
        </row>
      </sheetData>
      <sheetData sheetId="46"/>
      <sheetData sheetId="47">
        <row r="4">
          <cell r="I4">
            <v>173153</v>
          </cell>
        </row>
      </sheetData>
      <sheetData sheetId="48"/>
      <sheetData sheetId="49"/>
      <sheetData sheetId="50"/>
      <sheetData sheetId="51"/>
      <sheetData sheetId="52">
        <row r="4">
          <cell r="I4">
            <v>141.1</v>
          </cell>
        </row>
      </sheetData>
      <sheetData sheetId="53"/>
      <sheetData sheetId="54">
        <row r="4">
          <cell r="I4">
            <v>117.6</v>
          </cell>
        </row>
      </sheetData>
      <sheetData sheetId="55">
        <row r="4">
          <cell r="I4">
            <v>23.5</v>
          </cell>
        </row>
      </sheetData>
      <sheetData sheetId="56">
        <row r="4">
          <cell r="G4">
            <v>1.2415999999999998</v>
          </cell>
        </row>
      </sheetData>
      <sheetData sheetId="57">
        <row r="4">
          <cell r="F4">
            <v>3.3220299999999998</v>
          </cell>
        </row>
      </sheetData>
      <sheetData sheetId="58"/>
      <sheetData sheetId="59">
        <row r="4">
          <cell r="D4">
            <v>487.28072309999999</v>
          </cell>
        </row>
      </sheetData>
      <sheetData sheetId="60">
        <row r="4">
          <cell r="G4">
            <v>439.62299999999999</v>
          </cell>
        </row>
      </sheetData>
      <sheetData sheetId="61">
        <row r="4">
          <cell r="G4">
            <v>4177099.8840000001</v>
          </cell>
        </row>
      </sheetData>
      <sheetData sheetId="62"/>
      <sheetData sheetId="63">
        <row r="4">
          <cell r="I4">
            <v>74.440337088000007</v>
          </cell>
        </row>
      </sheetData>
      <sheetData sheetId="64"/>
      <sheetData sheetId="65">
        <row r="18">
          <cell r="G18">
            <v>236.34483764396606</v>
          </cell>
        </row>
      </sheetData>
      <sheetData sheetId="66">
        <row r="18">
          <cell r="G18">
            <v>227.95407788574877</v>
          </cell>
        </row>
      </sheetData>
      <sheetData sheetId="67"/>
      <sheetData sheetId="68">
        <row r="4">
          <cell r="G4">
            <v>391.23099999999999</v>
          </cell>
        </row>
      </sheetData>
      <sheetData sheetId="69"/>
      <sheetData sheetId="70">
        <row r="18">
          <cell r="G18">
            <v>244.89550764357634</v>
          </cell>
        </row>
      </sheetData>
      <sheetData sheetId="71">
        <row r="18">
          <cell r="G18" t="e">
            <v>#DIV/0!</v>
          </cell>
        </row>
      </sheetData>
      <sheetData sheetId="72">
        <row r="3">
          <cell r="I3">
            <v>24200</v>
          </cell>
        </row>
      </sheetData>
      <sheetData sheetId="73">
        <row r="3">
          <cell r="G3">
            <v>2180.62</v>
          </cell>
        </row>
      </sheetData>
      <sheetData sheetId="74">
        <row r="3">
          <cell r="G3">
            <v>946</v>
          </cell>
        </row>
      </sheetData>
      <sheetData sheetId="75">
        <row r="3">
          <cell r="G3">
            <v>834.8</v>
          </cell>
        </row>
      </sheetData>
      <sheetData sheetId="76">
        <row r="3">
          <cell r="G3">
            <v>50</v>
          </cell>
        </row>
      </sheetData>
      <sheetData sheetId="77">
        <row r="18">
          <cell r="H18">
            <v>10.271000000000001</v>
          </cell>
        </row>
      </sheetData>
      <sheetData sheetId="78">
        <row r="18">
          <cell r="H18">
            <v>10.271000000000001</v>
          </cell>
        </row>
      </sheetData>
      <sheetData sheetId="79"/>
      <sheetData sheetId="80">
        <row r="18">
          <cell r="J18">
            <v>971.73411741797281</v>
          </cell>
        </row>
      </sheetData>
      <sheetData sheetId="81">
        <row r="18">
          <cell r="H18">
            <v>17.629475000000003</v>
          </cell>
        </row>
      </sheetData>
      <sheetData sheetId="82">
        <row r="18">
          <cell r="H18">
            <v>17.629475000000003</v>
          </cell>
        </row>
      </sheetData>
      <sheetData sheetId="83"/>
      <sheetData sheetId="84">
        <row r="18">
          <cell r="J18">
            <v>469.03999977310713</v>
          </cell>
        </row>
      </sheetData>
      <sheetData sheetId="85">
        <row r="18">
          <cell r="H18">
            <v>18.612076999999996</v>
          </cell>
        </row>
      </sheetData>
      <sheetData sheetId="86">
        <row r="18">
          <cell r="H18">
            <v>18.612076999999996</v>
          </cell>
        </row>
      </sheetData>
      <sheetData sheetId="87"/>
      <sheetData sheetId="88">
        <row r="18">
          <cell r="J18">
            <v>718.65000236137018</v>
          </cell>
        </row>
      </sheetData>
      <sheetData sheetId="89">
        <row r="18">
          <cell r="H18">
            <v>5.665</v>
          </cell>
        </row>
      </sheetData>
      <sheetData sheetId="90">
        <row r="18">
          <cell r="H18">
            <v>5.665</v>
          </cell>
        </row>
      </sheetData>
      <sheetData sheetId="91"/>
      <sheetData sheetId="92">
        <row r="18">
          <cell r="J18">
            <v>109</v>
          </cell>
        </row>
      </sheetData>
      <sheetData sheetId="93"/>
      <sheetData sheetId="94"/>
      <sheetData sheetId="95"/>
      <sheetData sheetId="96">
        <row r="4">
          <cell r="I4">
            <v>313628224.20000005</v>
          </cell>
        </row>
      </sheetData>
      <sheetData sheetId="97">
        <row r="4">
          <cell r="I4">
            <v>23491.776407612208</v>
          </cell>
        </row>
      </sheetData>
      <sheetData sheetId="98">
        <row r="4">
          <cell r="I4">
            <v>1277663.437412</v>
          </cell>
        </row>
      </sheetData>
      <sheetData sheetId="99">
        <row r="4">
          <cell r="I4">
            <v>128865.3352739726</v>
          </cell>
        </row>
      </sheetData>
      <sheetData sheetId="100">
        <row r="5">
          <cell r="I5">
            <v>779.0625</v>
          </cell>
        </row>
      </sheetData>
      <sheetData sheetId="101"/>
      <sheetData sheetId="10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Р нов (клинкер)"/>
      <sheetName val="УПР себ-сть бюджет 2014"/>
      <sheetName val="ФР зав "/>
      <sheetName val="Элементы14"/>
      <sheetName val="пр.эл-ты "/>
      <sheetName val="ФР нов"/>
      <sheetName val="Коммерческие расходы"/>
      <sheetName val="СС (эл)"/>
      <sheetName val="СС(эл)проч"/>
      <sheetName val="МТР"/>
      <sheetName val="РБП Бюдж"/>
      <sheetName val="РБП ТП"/>
      <sheetName val="РБП ПФ"/>
      <sheetName val="РБП Ф"/>
      <sheetName val="СС"/>
      <sheetName val="СС по маркам"/>
      <sheetName val="СС по маркам УПР"/>
      <sheetName val="Калькул."/>
      <sheetName val="Калькул. 4 мес"/>
      <sheetName val="Калькул. УПР"/>
      <sheetName val="Калькул. 4 мес УПР"/>
      <sheetName val="Калькул.НР"/>
      <sheetName val="Калькул.НР 12 мес"/>
      <sheetName val="Калькул.НР УПР"/>
      <sheetName val="Калькул.НР 12 мес УПР"/>
      <sheetName val="Калькул.НР 7 мес УПР (2)"/>
      <sheetName val="Расчет сс реализ."/>
      <sheetName val="БалансЦем Бюдж"/>
      <sheetName val="БалансЦем ТП"/>
      <sheetName val="БалансЦем ПФ"/>
      <sheetName val="БалансЦем Ф"/>
      <sheetName val="Отгрузка"/>
      <sheetName val="ФР клинкер нов программа"/>
      <sheetName val="ФР клинкер"/>
      <sheetName val="26счет"/>
      <sheetName val="Сбытовые "/>
      <sheetName val="Доп расходы по пер грузов"/>
      <sheetName val="Численность и ФЗП"/>
      <sheetName val="ПрочПрод"/>
      <sheetName val="БалансК бюджет"/>
      <sheetName val="БалансК ТП"/>
      <sheetName val="БалансК ПФ"/>
      <sheetName val="БалансК Ф"/>
      <sheetName val="БалансК пер Бюдж"/>
      <sheetName val="БалансК пер ТП"/>
      <sheetName val="БалансК пер ПФ"/>
      <sheetName val="БалансК пер Ф"/>
      <sheetName val="Склад клинкера"/>
      <sheetName val="НП бюдж"/>
      <sheetName val="НП ТП"/>
      <sheetName val="НП ПФ"/>
      <sheetName val="НП Ф"/>
      <sheetName val="Тарирование"/>
      <sheetName val="проч доходы"/>
      <sheetName val="тара 50"/>
      <sheetName val="тара 1000"/>
      <sheetName val="УП Бетон"/>
      <sheetName val="проч доходы (ПАРУС)"/>
      <sheetName val="проч расходы"/>
      <sheetName val="проч расходы (ПАРУС)"/>
      <sheetName val="кальк дост мела и глины"/>
      <sheetName val="ж_д_транспорт"/>
      <sheetName val="Пр.цем.-Дробление"/>
      <sheetName val="выгрузка груза"/>
      <sheetName val="сушка"/>
      <sheetName val="Б сушки бюджет"/>
      <sheetName val="Б сушки ТП"/>
      <sheetName val="Б сушки ПФ"/>
      <sheetName val="Б сушки Ф"/>
      <sheetName val="сырьевой"/>
      <sheetName val="Б шлама бюдж"/>
      <sheetName val="Б шлама ТП"/>
      <sheetName val="Б шлама ПФ"/>
      <sheetName val="Б шлама Ф"/>
      <sheetName val="Цементовозы"/>
      <sheetName val="Цементовозы борт"/>
      <sheetName val="Автобетоносмесители"/>
      <sheetName val="Автобетононасосы"/>
      <sheetName val="Б желесод Бюдж"/>
      <sheetName val="Б желесод ТП"/>
      <sheetName val="Б желесод ПФ"/>
      <sheetName val="Б желесод Ф"/>
      <sheetName val="Б гипс Бюдж"/>
      <sheetName val="Б гипс ТП"/>
      <sheetName val="Б гипс ПФ"/>
      <sheetName val="Б гипс Ф"/>
      <sheetName val="Б граншлак Бюдж"/>
      <sheetName val="Б граншлак ТП"/>
      <sheetName val="Б граншлак ПФ"/>
      <sheetName val="Б граншлак Ф"/>
      <sheetName val="Б трепел Бюдж"/>
      <sheetName val="Б трепел ТП"/>
      <sheetName val="Б трепел ПФ"/>
      <sheetName val="Б трепел Ф"/>
      <sheetName val="расходы на клинкер"/>
      <sheetName val="диаграмма Сс(эл)"/>
      <sheetName val="диаграмма Сс(эл) (2)"/>
      <sheetName val="Компрессорная"/>
      <sheetName val="Пр-во теплоэнергии"/>
      <sheetName val="Добыча воды"/>
      <sheetName val="Арт. вода"/>
      <sheetName val="УСО"/>
      <sheetName val="ТЗР"/>
      <sheetName val="08 с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5">
          <cell r="L5">
            <v>831.90000000000009</v>
          </cell>
        </row>
        <row r="7">
          <cell r="L7">
            <v>935.88849000000005</v>
          </cell>
        </row>
        <row r="14">
          <cell r="L14">
            <v>45.102000000000004</v>
          </cell>
        </row>
        <row r="16">
          <cell r="L16">
            <v>50.309500000000007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2011"/>
      <sheetName val="2011 01 06"/>
      <sheetName val="2012"/>
      <sheetName val="2013 по 01.06"/>
      <sheetName val="2014"/>
      <sheetName val="1 пол 14"/>
      <sheetName val="2 пол 14"/>
      <sheetName val="АТЦ 1 пол 14"/>
      <sheetName val="АТЦ 2 пол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8">
          <cell r="F8">
            <v>19825</v>
          </cell>
          <cell r="G8">
            <v>18753384.16</v>
          </cell>
        </row>
        <row r="42">
          <cell r="G42">
            <v>100400</v>
          </cell>
        </row>
        <row r="43">
          <cell r="G43">
            <v>1178491.3899999999</v>
          </cell>
        </row>
        <row r="44">
          <cell r="G44">
            <v>68022.98</v>
          </cell>
        </row>
        <row r="45">
          <cell r="G45">
            <v>191651.05</v>
          </cell>
        </row>
        <row r="46">
          <cell r="G46">
            <v>37023.31</v>
          </cell>
        </row>
        <row r="47">
          <cell r="G47">
            <v>281257.86</v>
          </cell>
        </row>
        <row r="48">
          <cell r="G48">
            <v>65109.94</v>
          </cell>
        </row>
        <row r="49">
          <cell r="G49">
            <v>12766.64</v>
          </cell>
        </row>
        <row r="50">
          <cell r="G50">
            <v>21087.13</v>
          </cell>
        </row>
        <row r="51">
          <cell r="G51">
            <v>481716.03</v>
          </cell>
        </row>
        <row r="52">
          <cell r="G52">
            <v>20083.7</v>
          </cell>
        </row>
        <row r="53">
          <cell r="G53">
            <v>328.12</v>
          </cell>
        </row>
        <row r="54">
          <cell r="G54">
            <v>469997.46</v>
          </cell>
        </row>
        <row r="55">
          <cell r="G55">
            <v>9719.93</v>
          </cell>
        </row>
        <row r="56">
          <cell r="G56">
            <v>12161.51</v>
          </cell>
        </row>
        <row r="57">
          <cell r="G57">
            <v>29821.25</v>
          </cell>
        </row>
        <row r="58">
          <cell r="G58">
            <v>6920.92</v>
          </cell>
        </row>
        <row r="59">
          <cell r="G59">
            <v>1921.36</v>
          </cell>
        </row>
        <row r="63">
          <cell r="G63">
            <v>448449.76</v>
          </cell>
        </row>
        <row r="64">
          <cell r="E64">
            <v>5</v>
          </cell>
          <cell r="F64">
            <v>140440</v>
          </cell>
          <cell r="G64">
            <v>702329.91</v>
          </cell>
        </row>
        <row r="65">
          <cell r="G65">
            <v>2161.17</v>
          </cell>
        </row>
        <row r="66">
          <cell r="G66">
            <v>18100.580000000002</v>
          </cell>
        </row>
        <row r="67">
          <cell r="G67">
            <v>41192.379999999997</v>
          </cell>
        </row>
        <row r="68">
          <cell r="E68">
            <v>2.85</v>
          </cell>
          <cell r="F68">
            <v>239104</v>
          </cell>
          <cell r="G68">
            <v>681260.77</v>
          </cell>
        </row>
        <row r="69">
          <cell r="G69">
            <v>90969.83</v>
          </cell>
        </row>
        <row r="70">
          <cell r="E70">
            <v>3.78</v>
          </cell>
          <cell r="F70">
            <v>3292215</v>
          </cell>
          <cell r="G70">
            <v>12431526.300000001</v>
          </cell>
        </row>
        <row r="71">
          <cell r="G71">
            <v>423265.45</v>
          </cell>
        </row>
        <row r="72">
          <cell r="G72">
            <v>915672.87</v>
          </cell>
        </row>
        <row r="73">
          <cell r="G73">
            <v>9974.56</v>
          </cell>
        </row>
      </sheetData>
      <sheetData sheetId="7">
        <row r="8">
          <cell r="F8">
            <v>12737.81</v>
          </cell>
        </row>
        <row r="42">
          <cell r="G42">
            <v>33739.08</v>
          </cell>
        </row>
        <row r="43">
          <cell r="G43">
            <v>501245.66</v>
          </cell>
        </row>
        <row r="44">
          <cell r="G44">
            <v>3294.65</v>
          </cell>
        </row>
        <row r="45">
          <cell r="G45">
            <v>2800.16</v>
          </cell>
        </row>
        <row r="46">
          <cell r="G46">
            <v>445241.59999999998</v>
          </cell>
        </row>
        <row r="47">
          <cell r="G47">
            <v>9349.98</v>
          </cell>
        </row>
        <row r="48">
          <cell r="G48">
            <v>0</v>
          </cell>
        </row>
        <row r="49">
          <cell r="G49">
            <v>21677.360000000001</v>
          </cell>
        </row>
        <row r="50">
          <cell r="G50">
            <v>5630.16</v>
          </cell>
        </row>
        <row r="51">
          <cell r="G51">
            <v>0</v>
          </cell>
        </row>
        <row r="52">
          <cell r="G52">
            <v>41517.72</v>
          </cell>
        </row>
        <row r="53">
          <cell r="G53">
            <v>851807.68</v>
          </cell>
        </row>
        <row r="54">
          <cell r="G54">
            <v>96400</v>
          </cell>
        </row>
        <row r="55">
          <cell r="G55">
            <v>1128186.75</v>
          </cell>
        </row>
        <row r="56">
          <cell r="G56">
            <v>108835.78</v>
          </cell>
        </row>
        <row r="57">
          <cell r="G57">
            <v>133040.22</v>
          </cell>
        </row>
        <row r="58">
          <cell r="G58">
            <v>35398.550000000003</v>
          </cell>
        </row>
        <row r="59">
          <cell r="G59">
            <v>268898.81</v>
          </cell>
        </row>
        <row r="60">
          <cell r="G60">
            <v>62252.68</v>
          </cell>
        </row>
        <row r="61">
          <cell r="G61">
            <v>12206.39</v>
          </cell>
        </row>
        <row r="65">
          <cell r="G65">
            <v>19642.95</v>
          </cell>
        </row>
        <row r="66">
          <cell r="G66">
            <v>42749.85</v>
          </cell>
        </row>
        <row r="67">
          <cell r="E67">
            <v>2.87</v>
          </cell>
          <cell r="F67">
            <v>308142</v>
          </cell>
          <cell r="G67">
            <v>882894.07</v>
          </cell>
        </row>
        <row r="68">
          <cell r="E68">
            <v>4.79</v>
          </cell>
          <cell r="F68">
            <v>154217</v>
          </cell>
          <cell r="G68">
            <v>738053.17</v>
          </cell>
        </row>
        <row r="69">
          <cell r="G69">
            <v>285294.23</v>
          </cell>
        </row>
        <row r="70">
          <cell r="E70">
            <v>3.76</v>
          </cell>
          <cell r="F70">
            <v>2179929</v>
          </cell>
          <cell r="G70">
            <v>8189658.5300000003</v>
          </cell>
        </row>
        <row r="71">
          <cell r="G71">
            <v>774.23</v>
          </cell>
        </row>
        <row r="72">
          <cell r="G72">
            <v>648650.30000000005</v>
          </cell>
        </row>
        <row r="73">
          <cell r="G73">
            <v>870399.43</v>
          </cell>
        </row>
        <row r="74">
          <cell r="G74">
            <v>15840.2</v>
          </cell>
        </row>
        <row r="75">
          <cell r="G75">
            <v>413.4</v>
          </cell>
        </row>
        <row r="76">
          <cell r="G76">
            <v>104388.99</v>
          </cell>
        </row>
        <row r="78">
          <cell r="G78">
            <v>15560282.58</v>
          </cell>
        </row>
      </sheetData>
      <sheetData sheetId="8">
        <row r="7">
          <cell r="H7">
            <v>457373.89</v>
          </cell>
        </row>
        <row r="8">
          <cell r="F8">
            <v>249</v>
          </cell>
        </row>
        <row r="31">
          <cell r="G31">
            <v>91525.43</v>
          </cell>
        </row>
        <row r="32">
          <cell r="G32">
            <v>152579.22</v>
          </cell>
        </row>
        <row r="36">
          <cell r="G36">
            <v>4917.17</v>
          </cell>
        </row>
        <row r="37">
          <cell r="F37">
            <v>17792</v>
          </cell>
          <cell r="G37">
            <v>51360.21</v>
          </cell>
        </row>
        <row r="38">
          <cell r="E38">
            <v>3.78</v>
          </cell>
        </row>
        <row r="39">
          <cell r="G39">
            <v>749.34</v>
          </cell>
        </row>
      </sheetData>
      <sheetData sheetId="9">
        <row r="8">
          <cell r="F8">
            <v>263.64999999999998</v>
          </cell>
          <cell r="H8">
            <v>463219.79399999999</v>
          </cell>
        </row>
        <row r="31">
          <cell r="G31">
            <v>91525.440000000002</v>
          </cell>
        </row>
        <row r="32">
          <cell r="G32">
            <v>152579.22</v>
          </cell>
        </row>
        <row r="36">
          <cell r="G36">
            <v>3214.37</v>
          </cell>
        </row>
        <row r="37">
          <cell r="F37">
            <v>17606</v>
          </cell>
          <cell r="G37">
            <v>50652.33</v>
          </cell>
        </row>
        <row r="38">
          <cell r="E38">
            <v>3.76</v>
          </cell>
        </row>
        <row r="39">
          <cell r="G39">
            <v>688.65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эл энергия сторонние"/>
      <sheetName val="элэнергия сторонние"/>
      <sheetName val="эл.энергия МПЦ"/>
      <sheetName val="потребление элэнергии МТС"/>
      <sheetName val="газ по годам"/>
      <sheetName val="вода"/>
      <sheetName val="воздух"/>
      <sheetName val="Лист2"/>
      <sheetName val="Лист1 (3)"/>
      <sheetName val="тепло со стороны"/>
      <sheetName val="тепло сторонним"/>
      <sheetName val="непроизв тепло2013"/>
      <sheetName val="непроизв тепло2014"/>
      <sheetName val="Лист1"/>
      <sheetName val="освещение ГАРАЖЕЙ"/>
      <sheetName val="элэнерг Депо СоснБор ГРС"/>
      <sheetName val="тепло"/>
      <sheetName val="непроизв тепло"/>
    </sheetNames>
    <sheetDataSet>
      <sheetData sheetId="0"/>
      <sheetData sheetId="1"/>
      <sheetData sheetId="2"/>
      <sheetData sheetId="3"/>
      <sheetData sheetId="4"/>
      <sheetData sheetId="5">
        <row r="195">
          <cell r="AC195">
            <v>335419.2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11">
          <cell r="C11">
            <v>14.298999999999999</v>
          </cell>
        </row>
        <row r="21">
          <cell r="C21">
            <v>9.2280000000000015</v>
          </cell>
        </row>
        <row r="31">
          <cell r="C31">
            <v>6.899</v>
          </cell>
        </row>
        <row r="41">
          <cell r="C41">
            <v>3.8040000000000003</v>
          </cell>
        </row>
        <row r="49">
          <cell r="E49">
            <v>5.944</v>
          </cell>
        </row>
        <row r="54">
          <cell r="E54">
            <v>9.145999999999999</v>
          </cell>
        </row>
        <row r="59">
          <cell r="E59">
            <v>11.491999999999999</v>
          </cell>
        </row>
      </sheetData>
      <sheetData sheetId="13"/>
      <sheetData sheetId="14"/>
      <sheetData sheetId="15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43"/>
  <sheetViews>
    <sheetView tabSelected="1" zoomScale="70" zoomScaleNormal="70" workbookViewId="0">
      <selection activeCell="G40" sqref="G40"/>
    </sheetView>
  </sheetViews>
  <sheetFormatPr defaultRowHeight="15"/>
  <cols>
    <col min="2" max="2" width="55.5703125" customWidth="1"/>
    <col min="3" max="3" width="13.42578125" customWidth="1"/>
    <col min="4" max="4" width="18.7109375" customWidth="1"/>
    <col min="5" max="5" width="17.28515625" customWidth="1"/>
    <col min="6" max="6" width="16.140625" customWidth="1"/>
  </cols>
  <sheetData>
    <row r="1" spans="1:11" ht="57.75" customHeight="1" thickBot="1">
      <c r="A1" s="1" t="s">
        <v>0</v>
      </c>
      <c r="B1" s="2"/>
      <c r="C1" s="2"/>
      <c r="D1" s="2"/>
    </row>
    <row r="2" spans="1:11" ht="16.5" customHeight="1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11" ht="47.45" customHeight="1" thickBot="1">
      <c r="A3" s="6" t="s">
        <v>7</v>
      </c>
      <c r="B3" s="7" t="s">
        <v>8</v>
      </c>
      <c r="C3" s="7" t="s">
        <v>9</v>
      </c>
      <c r="D3" s="8"/>
      <c r="E3" s="8"/>
      <c r="F3" s="8"/>
    </row>
    <row r="4" spans="1:11" ht="17.25" thickBot="1">
      <c r="A4" s="6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</row>
    <row r="5" spans="1:11" ht="17.25" customHeight="1" thickBot="1">
      <c r="A5" s="9" t="s">
        <v>10</v>
      </c>
      <c r="B5" s="9"/>
      <c r="C5" s="9"/>
      <c r="D5" s="9"/>
      <c r="E5" s="9"/>
      <c r="F5" s="10"/>
    </row>
    <row r="6" spans="1:11" ht="54.75" thickBot="1">
      <c r="A6" s="11">
        <v>1</v>
      </c>
      <c r="B6" s="12" t="s">
        <v>11</v>
      </c>
      <c r="C6" s="11" t="s">
        <v>12</v>
      </c>
      <c r="D6" s="13">
        <v>1106.2</v>
      </c>
      <c r="E6" s="13">
        <v>1152.6600000000001</v>
      </c>
      <c r="F6" s="13"/>
    </row>
    <row r="7" spans="1:11" ht="33.75" thickBot="1">
      <c r="A7" s="11">
        <v>2</v>
      </c>
      <c r="B7" s="12" t="s">
        <v>13</v>
      </c>
      <c r="C7" s="14" t="s">
        <v>14</v>
      </c>
      <c r="D7" s="15">
        <f>[1]ПрочПрод!$L$7+[1]ПрочПрод!$L$16</f>
        <v>575.38408000000004</v>
      </c>
      <c r="E7" s="15">
        <f>[2]ПрочПрод!$L$7+[2]ПрочПрод!$L$16</f>
        <v>986.19799</v>
      </c>
      <c r="F7" s="15">
        <f t="shared" ref="F7:F32" si="0">SUM(D7:E7)</f>
        <v>1561.5820699999999</v>
      </c>
      <c r="J7">
        <f>D7/D6*1000</f>
        <v>520.14471162538428</v>
      </c>
      <c r="K7">
        <f>E7/E6*1000</f>
        <v>855.5844654971977</v>
      </c>
    </row>
    <row r="8" spans="1:11" ht="21.75" customHeight="1">
      <c r="A8" s="16">
        <v>3</v>
      </c>
      <c r="B8" s="17" t="s">
        <v>15</v>
      </c>
      <c r="C8" s="18" t="s">
        <v>16</v>
      </c>
      <c r="D8" s="19">
        <f>'[3]1 пол 14'!G8/1000+'[3]АТЦ 1 пол 14'!H7/1000</f>
        <v>19210.75805</v>
      </c>
      <c r="E8" s="19">
        <f>'[3]2 пол 14'!G78/1000+'[3]АТЦ 2 пол 14'!H8/1000</f>
        <v>16023.502374000002</v>
      </c>
      <c r="F8" s="19">
        <f t="shared" si="0"/>
        <v>35234.260424</v>
      </c>
      <c r="J8" s="20">
        <f>[1]ПрочПрод!$L$5+[1]ПрочПрод!$L$14</f>
        <v>520.15</v>
      </c>
      <c r="K8" s="21">
        <f>[2]ПрочПрод!$L$5+[2]ПрочПрод!$L$14</f>
        <v>877.00200000000007</v>
      </c>
    </row>
    <row r="9" spans="1:11" ht="16.5">
      <c r="A9" s="22"/>
      <c r="B9" s="17" t="s">
        <v>17</v>
      </c>
      <c r="C9" s="18"/>
      <c r="D9" s="19"/>
      <c r="E9" s="19"/>
      <c r="F9" s="19"/>
    </row>
    <row r="10" spans="1:11" ht="16.5">
      <c r="A10" s="22"/>
      <c r="B10" s="17" t="s">
        <v>18</v>
      </c>
      <c r="C10" s="18" t="s">
        <v>19</v>
      </c>
      <c r="D10" s="19">
        <f>'[3]1 пол 14'!F70+'[3]АТЦ 1 пол 14'!F8*166</f>
        <v>3333549</v>
      </c>
      <c r="E10" s="19">
        <f>'[3]2 пол 14'!F70+'[3]АТЦ 2 пол 14'!F8*166</f>
        <v>2223694.9</v>
      </c>
      <c r="F10" s="19">
        <f t="shared" si="0"/>
        <v>5557243.9000000004</v>
      </c>
    </row>
    <row r="11" spans="1:11" ht="17.25" thickBot="1">
      <c r="A11" s="23"/>
      <c r="B11" s="12" t="s">
        <v>20</v>
      </c>
      <c r="C11" s="14" t="s">
        <v>12</v>
      </c>
      <c r="D11" s="15">
        <f>'[3]1 пол 14'!E70</f>
        <v>3.78</v>
      </c>
      <c r="E11" s="15">
        <f>'[3]2 пол 14'!E70</f>
        <v>3.76</v>
      </c>
      <c r="F11" s="15">
        <f>F12/F10*1000</f>
        <v>3.7684124560377854</v>
      </c>
    </row>
    <row r="12" spans="1:11" ht="17.25" thickBot="1">
      <c r="A12" s="11">
        <v>4</v>
      </c>
      <c r="B12" s="12" t="s">
        <v>21</v>
      </c>
      <c r="C12" s="14" t="s">
        <v>14</v>
      </c>
      <c r="D12" s="15">
        <f>'[3]1 пол 14'!G70/1000+'[3]АТЦ 1 пол 14'!F8*166*'[3]АТЦ 1 пол 14'!E38/1000</f>
        <v>12587.768820000001</v>
      </c>
      <c r="E12" s="15">
        <f>'[3]2 пол 14'!G70/1000+'[3]АТЦ 2 пол 14'!F8*166*'[3]АТЦ 2 пол 14'!E38/1000</f>
        <v>8354.2183139999997</v>
      </c>
      <c r="F12" s="15">
        <f t="shared" si="0"/>
        <v>20941.987134000003</v>
      </c>
    </row>
    <row r="13" spans="1:11" ht="16.5">
      <c r="A13" s="16"/>
      <c r="B13" s="17" t="s">
        <v>22</v>
      </c>
      <c r="C13" s="18" t="s">
        <v>23</v>
      </c>
      <c r="D13" s="19">
        <f>'[3]1 пол 14'!F64</f>
        <v>140440</v>
      </c>
      <c r="E13" s="19">
        <f>'[3]2 пол 14'!F68</f>
        <v>154217</v>
      </c>
      <c r="F13" s="19">
        <f t="shared" si="0"/>
        <v>294657</v>
      </c>
    </row>
    <row r="14" spans="1:11" ht="17.25" thickBot="1">
      <c r="A14" s="23"/>
      <c r="B14" s="12" t="s">
        <v>24</v>
      </c>
      <c r="C14" s="14" t="s">
        <v>12</v>
      </c>
      <c r="D14" s="15">
        <f>'[3]1 пол 14'!E64</f>
        <v>5</v>
      </c>
      <c r="E14" s="15">
        <f>'[3]2 пол 14'!E68</f>
        <v>4.79</v>
      </c>
      <c r="F14" s="15">
        <f>F15/F13*1000</f>
        <v>4.8883382373403652</v>
      </c>
    </row>
    <row r="15" spans="1:11" ht="26.45" customHeight="1" thickBot="1">
      <c r="A15" s="11">
        <v>5</v>
      </c>
      <c r="B15" s="12" t="s">
        <v>25</v>
      </c>
      <c r="C15" s="24" t="s">
        <v>14</v>
      </c>
      <c r="D15" s="15">
        <f>'[3]1 пол 14'!G64/1000</f>
        <v>702.32991000000004</v>
      </c>
      <c r="E15" s="15">
        <f>'[3]2 пол 14'!G68/1000</f>
        <v>738.05317000000002</v>
      </c>
      <c r="F15" s="15">
        <f t="shared" si="0"/>
        <v>1440.3830800000001</v>
      </c>
    </row>
    <row r="16" spans="1:11" ht="16.5">
      <c r="A16" s="16"/>
      <c r="B16" s="17" t="s">
        <v>26</v>
      </c>
      <c r="C16" s="18" t="s">
        <v>27</v>
      </c>
      <c r="D16" s="19">
        <f>'[3]1 пол 14'!F68+'[3]АТЦ 1 пол 14'!F37</f>
        <v>256896</v>
      </c>
      <c r="E16" s="19">
        <f>'[3]2 пол 14'!F67+'[3]АТЦ 2 пол 14'!F37</f>
        <v>325748</v>
      </c>
      <c r="F16" s="19">
        <f t="shared" si="0"/>
        <v>582644</v>
      </c>
    </row>
    <row r="17" spans="1:6" ht="17.25" thickBot="1">
      <c r="A17" s="23"/>
      <c r="B17" s="12" t="s">
        <v>28</v>
      </c>
      <c r="C17" s="14" t="s">
        <v>12</v>
      </c>
      <c r="D17" s="15">
        <f>'[3]1 пол 14'!E68</f>
        <v>2.85</v>
      </c>
      <c r="E17" s="15">
        <f>'[3]2 пол 14'!E67</f>
        <v>2.87</v>
      </c>
      <c r="F17" s="15">
        <f>F18/F16*1000</f>
        <v>2.8596662455976545</v>
      </c>
    </row>
    <row r="18" spans="1:6" ht="15" customHeight="1">
      <c r="A18" s="16">
        <v>6</v>
      </c>
      <c r="B18" s="25" t="s">
        <v>29</v>
      </c>
      <c r="C18" s="26" t="s">
        <v>14</v>
      </c>
      <c r="D18" s="27">
        <f>'[3]1 пол 14'!G68/1000+'[3]АТЦ 1 пол 14'!G37/1000</f>
        <v>732.62098000000003</v>
      </c>
      <c r="E18" s="27">
        <f>'[3]2 пол 14'!G67/1000+'[3]АТЦ 2 пол 14'!G37/1000</f>
        <v>933.54639999999995</v>
      </c>
      <c r="F18" s="27">
        <f t="shared" si="0"/>
        <v>1666.1673799999999</v>
      </c>
    </row>
    <row r="19" spans="1:6" ht="15.75" customHeight="1" thickBot="1">
      <c r="A19" s="23"/>
      <c r="B19" s="28"/>
      <c r="C19" s="29"/>
      <c r="D19" s="30"/>
      <c r="E19" s="30"/>
      <c r="F19" s="30">
        <f t="shared" si="0"/>
        <v>0</v>
      </c>
    </row>
    <row r="20" spans="1:6" ht="33.75" thickBot="1">
      <c r="A20" s="11">
        <v>7</v>
      </c>
      <c r="B20" s="12" t="s">
        <v>30</v>
      </c>
      <c r="C20" s="14" t="s">
        <v>14</v>
      </c>
      <c r="D20" s="15">
        <f>('[3]1 пол 14'!G43+'[3]1 пол 14'!G44)/1000</f>
        <v>1246.5143699999999</v>
      </c>
      <c r="E20" s="15">
        <f>('[3]2 пол 14'!G55+'[3]2 пол 14'!G56)/1000</f>
        <v>1237.02253</v>
      </c>
      <c r="F20" s="15">
        <f t="shared" si="0"/>
        <v>2483.5369000000001</v>
      </c>
    </row>
    <row r="21" spans="1:6" ht="16.5">
      <c r="A21" s="16">
        <v>8</v>
      </c>
      <c r="B21" s="17" t="s">
        <v>31</v>
      </c>
      <c r="C21" s="26" t="s">
        <v>14</v>
      </c>
      <c r="D21" s="27">
        <f>'[3]1 пол 14'!G42/1000</f>
        <v>100.4</v>
      </c>
      <c r="E21" s="27">
        <f>'[3]2 пол 14'!G54/1000</f>
        <v>96.4</v>
      </c>
      <c r="F21" s="27">
        <f t="shared" si="0"/>
        <v>196.8</v>
      </c>
    </row>
    <row r="22" spans="1:6" ht="17.25" thickBot="1">
      <c r="A22" s="23"/>
      <c r="B22" s="12" t="s">
        <v>32</v>
      </c>
      <c r="C22" s="29"/>
      <c r="D22" s="30"/>
      <c r="E22" s="30"/>
      <c r="F22" s="30">
        <f t="shared" si="0"/>
        <v>0</v>
      </c>
    </row>
    <row r="23" spans="1:6" ht="17.25" thickBot="1">
      <c r="A23" s="11">
        <v>9</v>
      </c>
      <c r="B23" s="12" t="s">
        <v>33</v>
      </c>
      <c r="C23" s="14" t="s">
        <v>14</v>
      </c>
      <c r="D23" s="15">
        <f>('[3]1 пол 14'!G46+'[3]1 пол 14'!G47+'[3]1 пол 14'!G48+'[3]1 пол 14'!G49+'[3]1 пол 14'!G50)/1000</f>
        <v>417.24488000000002</v>
      </c>
      <c r="E23" s="15">
        <f>('[3]2 пол 14'!G42+'[3]2 пол 14'!G58+'[3]2 пол 14'!G59+'[3]2 пол 14'!G60+'[3]2 пол 14'!G61)/1000</f>
        <v>412.49551000000002</v>
      </c>
      <c r="F23" s="15">
        <f t="shared" si="0"/>
        <v>829.74039000000005</v>
      </c>
    </row>
    <row r="24" spans="1:6" ht="17.25" thickBot="1">
      <c r="A24" s="11">
        <v>10</v>
      </c>
      <c r="B24" s="12" t="s">
        <v>34</v>
      </c>
      <c r="C24" s="14" t="s">
        <v>14</v>
      </c>
      <c r="D24" s="15">
        <f>'[3]1 пол 14'!G54/1000+'[3]АТЦ 1 пол 14'!G32/1000</f>
        <v>622.57668000000001</v>
      </c>
      <c r="E24" s="15">
        <f>'[3]2 пол 14'!G46/1000+'[3]АТЦ 2 пол 14'!G32/1000</f>
        <v>597.82081999999991</v>
      </c>
      <c r="F24" s="15">
        <f t="shared" si="0"/>
        <v>1220.3975</v>
      </c>
    </row>
    <row r="25" spans="1:6" ht="16.5">
      <c r="A25" s="16">
        <v>11</v>
      </c>
      <c r="B25" s="17" t="s">
        <v>35</v>
      </c>
      <c r="C25" s="18" t="s">
        <v>14</v>
      </c>
      <c r="D25" s="19">
        <f>('[3]1 пол 14'!G45+'[3]1 пол 14'!G51+'[3]1 пол 14'!G52+'[3]1 пол 14'!G53+'[3]1 пол 14'!G55+'[3]1 пол 14'!G56+'[3]1 пол 14'!G57+'[3]1 пол 14'!G58+'[3]1 пол 14'!G59+'[3]1 пол 14'!G65+'[3]1 пол 14'!G66+'[3]1 пол 14'!G67+'[3]1 пол 14'!G69+'[3]1 пол 14'!G71+'[3]1 пол 14'!G72+'[3]1 пол 14'!G73+'[3]АТЦ 1 пол 14'!G36+'[3]АТЦ 1 пол 14'!G39+'[3]АТЦ 1 пол 14'!G31)/1000</f>
        <v>2352.8526499999998</v>
      </c>
      <c r="E25" s="19">
        <f>('[3]2 пол 14'!G43+'[3]2 пол 14'!G44+'[3]2 пол 14'!G45+'[3]2 пол 14'!G47+'[3]2 пол 14'!G48+'[3]2 пол 14'!G49+'[3]2 пол 14'!G50+'[3]2 пол 14'!G51+'[3]2 пол 14'!G52+'[3]2 пол 14'!G53+'[3]2 пол 14'!G57+'[3]2 пол 14'!G65+'[3]2 пол 14'!G66+'[3]2 пол 14'!G69+'[3]2 пол 14'!G71+'[3]2 пол 14'!G73+'[3]2 пол 14'!G74+'[3]2 пол 14'!G75+'[3]2 пол 14'!G76+'[3]АТЦ 2 пол 14'!G39+'[3]АТЦ 2 пол 14'!G36+'[3]АТЦ 2 пол 14'!G31)/1000</f>
        <v>3005.2953300000004</v>
      </c>
      <c r="F25" s="19">
        <f t="shared" si="0"/>
        <v>5358.1479799999997</v>
      </c>
    </row>
    <row r="26" spans="1:6" ht="17.25" thickBot="1">
      <c r="A26" s="23"/>
      <c r="B26" s="12" t="s">
        <v>36</v>
      </c>
      <c r="C26" s="14" t="s">
        <v>16</v>
      </c>
      <c r="D26" s="15"/>
      <c r="E26" s="15"/>
      <c r="F26" s="15"/>
    </row>
    <row r="27" spans="1:6" ht="17.25" thickBot="1">
      <c r="A27" s="11">
        <v>12</v>
      </c>
      <c r="B27" s="12" t="s">
        <v>37</v>
      </c>
      <c r="C27" s="14" t="s">
        <v>16</v>
      </c>
      <c r="D27" s="15">
        <f>'[3]1 пол 14'!G63/1000</f>
        <v>448.44976000000003</v>
      </c>
      <c r="E27" s="15">
        <f>'[3]2 пол 14'!G72/1000</f>
        <v>648.65030000000002</v>
      </c>
      <c r="F27" s="15">
        <f t="shared" si="0"/>
        <v>1097.10006</v>
      </c>
    </row>
    <row r="28" spans="1:6" ht="17.25" thickBot="1">
      <c r="A28" s="11">
        <v>13</v>
      </c>
      <c r="B28" s="12" t="s">
        <v>38</v>
      </c>
      <c r="C28" s="14" t="s">
        <v>14</v>
      </c>
      <c r="D28" s="15"/>
      <c r="E28" s="15"/>
      <c r="F28" s="15">
        <f t="shared" si="0"/>
        <v>0</v>
      </c>
    </row>
    <row r="29" spans="1:6" ht="17.25" thickBot="1">
      <c r="A29" s="11">
        <v>14</v>
      </c>
      <c r="B29" s="12" t="s">
        <v>39</v>
      </c>
      <c r="C29" s="14" t="s">
        <v>14</v>
      </c>
      <c r="D29" s="15"/>
      <c r="E29" s="15"/>
      <c r="F29" s="15">
        <f t="shared" si="0"/>
        <v>0</v>
      </c>
    </row>
    <row r="30" spans="1:6" ht="17.25" thickBot="1">
      <c r="A30" s="11"/>
      <c r="B30" s="12" t="s">
        <v>36</v>
      </c>
      <c r="C30" s="14" t="s">
        <v>40</v>
      </c>
      <c r="D30" s="15"/>
      <c r="E30" s="15"/>
      <c r="F30" s="15">
        <f t="shared" si="0"/>
        <v>0</v>
      </c>
    </row>
    <row r="31" spans="1:6" ht="17.25" thickBot="1">
      <c r="A31" s="11">
        <v>15</v>
      </c>
      <c r="B31" s="12" t="s">
        <v>41</v>
      </c>
      <c r="C31" s="14" t="s">
        <v>14</v>
      </c>
      <c r="D31" s="15" t="s">
        <v>42</v>
      </c>
      <c r="E31" s="15"/>
      <c r="F31" s="15">
        <f t="shared" si="0"/>
        <v>0</v>
      </c>
    </row>
    <row r="32" spans="1:6" ht="33.75" thickBot="1">
      <c r="A32" s="11">
        <v>16</v>
      </c>
      <c r="B32" s="12" t="s">
        <v>43</v>
      </c>
      <c r="C32" s="14" t="s">
        <v>14</v>
      </c>
      <c r="D32" s="15" t="s">
        <v>42</v>
      </c>
      <c r="E32" s="15"/>
      <c r="F32" s="15">
        <f t="shared" si="0"/>
        <v>0</v>
      </c>
    </row>
    <row r="33" spans="1:6" ht="27.6" customHeight="1" thickBot="1">
      <c r="A33" s="11">
        <v>17</v>
      </c>
      <c r="B33" s="12" t="s">
        <v>44</v>
      </c>
      <c r="C33" s="14" t="s">
        <v>45</v>
      </c>
      <c r="D33" s="31">
        <f>'[3]1 пол 14'!F8+'[3]АТЦ 1 пол 14'!F8</f>
        <v>20074</v>
      </c>
      <c r="E33" s="31">
        <f>'[3]2 пол 14'!F8+'[3]АТЦ 2 пол 14'!F8</f>
        <v>13001.46</v>
      </c>
      <c r="F33" s="31">
        <f>SUM(D33:E33)</f>
        <v>33075.46</v>
      </c>
    </row>
    <row r="34" spans="1:6" ht="28.9" customHeight="1" thickBot="1">
      <c r="A34" s="11">
        <v>18</v>
      </c>
      <c r="B34" s="12" t="s">
        <v>46</v>
      </c>
      <c r="C34" s="14" t="s">
        <v>45</v>
      </c>
      <c r="D34" s="15">
        <f>'[4]непроизв тепло2014'!$C$11+'[4]непроизв тепло2014'!$C$21+'[4]непроизв тепло2014'!$C$31+'[4]непроизв тепло2014'!$C$41</f>
        <v>34.230000000000004</v>
      </c>
      <c r="E34" s="15">
        <f>'[4]непроизв тепло2014'!$E$49+'[4]непроизв тепло2014'!$E$54+'[4]непроизв тепло2014'!$E$59</f>
        <v>26.582000000000001</v>
      </c>
      <c r="F34" s="31">
        <f>SUM(D34:E34)</f>
        <v>60.812000000000005</v>
      </c>
    </row>
    <row r="35" spans="1:6" ht="21.6" customHeight="1">
      <c r="A35" s="16">
        <v>19</v>
      </c>
      <c r="B35" s="17" t="s">
        <v>47</v>
      </c>
      <c r="C35" s="16" t="s">
        <v>48</v>
      </c>
      <c r="D35" s="32">
        <v>9.1</v>
      </c>
      <c r="E35" s="32">
        <f>D35</f>
        <v>9.1</v>
      </c>
      <c r="F35" s="32">
        <f>E35</f>
        <v>9.1</v>
      </c>
    </row>
    <row r="36" spans="1:6" ht="20.45" customHeight="1" thickBot="1">
      <c r="A36" s="23"/>
      <c r="B36" s="12" t="s">
        <v>49</v>
      </c>
      <c r="C36" s="23"/>
      <c r="D36" s="33"/>
      <c r="E36" s="33"/>
      <c r="F36" s="33"/>
    </row>
    <row r="37" spans="1:6" ht="22.9" customHeight="1">
      <c r="A37" s="16">
        <v>20</v>
      </c>
      <c r="B37" s="17" t="s">
        <v>50</v>
      </c>
      <c r="C37" s="16" t="s">
        <v>51</v>
      </c>
      <c r="D37" s="34">
        <v>21386</v>
      </c>
      <c r="E37" s="34">
        <v>21386</v>
      </c>
      <c r="F37" s="34">
        <v>21386</v>
      </c>
    </row>
    <row r="38" spans="1:6" ht="24" customHeight="1" thickBot="1">
      <c r="A38" s="22"/>
      <c r="B38" s="17" t="s">
        <v>52</v>
      </c>
      <c r="C38" s="22"/>
      <c r="D38" s="35"/>
      <c r="E38" s="35"/>
      <c r="F38" s="35"/>
    </row>
    <row r="39" spans="1:6" ht="25.9" customHeight="1" thickBot="1">
      <c r="A39" s="36">
        <v>21</v>
      </c>
      <c r="B39" s="37" t="s">
        <v>53</v>
      </c>
      <c r="C39" s="38" t="s">
        <v>54</v>
      </c>
      <c r="D39" s="39">
        <v>1</v>
      </c>
      <c r="E39" s="39">
        <v>1</v>
      </c>
      <c r="F39" s="39">
        <v>1</v>
      </c>
    </row>
    <row r="40" spans="1:6" ht="33.75" thickBot="1">
      <c r="A40" s="11">
        <v>22</v>
      </c>
      <c r="B40" s="12" t="s">
        <v>55</v>
      </c>
      <c r="C40" s="14" t="s">
        <v>56</v>
      </c>
      <c r="D40" s="40">
        <v>10</v>
      </c>
      <c r="E40" s="40">
        <v>10</v>
      </c>
      <c r="F40" s="40">
        <v>10</v>
      </c>
    </row>
    <row r="42" spans="1:6">
      <c r="D42" s="41">
        <f>D12+D15+D18+D20+D21+D23+D24+D25+D27</f>
        <v>19210.75805</v>
      </c>
      <c r="E42" s="41">
        <f>E12+E15+E18+E20+E21+E23+E24+E25+E27</f>
        <v>16023.502373999998</v>
      </c>
    </row>
    <row r="43" spans="1:6">
      <c r="D43" s="41">
        <f>D42-D8</f>
        <v>0</v>
      </c>
      <c r="E43" s="41">
        <f>E42-E8</f>
        <v>0</v>
      </c>
    </row>
  </sheetData>
  <mergeCells count="30">
    <mergeCell ref="A37:A38"/>
    <mergeCell ref="C37:C38"/>
    <mergeCell ref="D37:D38"/>
    <mergeCell ref="E37:E38"/>
    <mergeCell ref="F37:F38"/>
    <mergeCell ref="A25:A26"/>
    <mergeCell ref="A35:A36"/>
    <mergeCell ref="C35:C36"/>
    <mergeCell ref="D35:D36"/>
    <mergeCell ref="E35:E36"/>
    <mergeCell ref="F35:F36"/>
    <mergeCell ref="E18:E19"/>
    <mergeCell ref="F18:F19"/>
    <mergeCell ref="A21:A22"/>
    <mergeCell ref="C21:C22"/>
    <mergeCell ref="D21:D22"/>
    <mergeCell ref="E21:E22"/>
    <mergeCell ref="F21:F22"/>
    <mergeCell ref="A13:A14"/>
    <mergeCell ref="A16:A17"/>
    <mergeCell ref="A18:A19"/>
    <mergeCell ref="B18:B19"/>
    <mergeCell ref="C18:C19"/>
    <mergeCell ref="D18:D19"/>
    <mergeCell ref="A1:D1"/>
    <mergeCell ref="D2:D3"/>
    <mergeCell ref="E2:E3"/>
    <mergeCell ref="F2:F3"/>
    <mergeCell ref="A5:F5"/>
    <mergeCell ref="A8:A1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</vt:lpstr>
      <vt:lpstr>'2014'!Область_печати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malsam</dc:creator>
  <cp:lastModifiedBy>malsam</cp:lastModifiedBy>
  <dcterms:created xsi:type="dcterms:W3CDTF">2015-01-28T11:20:57Z</dcterms:created>
  <dcterms:modified xsi:type="dcterms:W3CDTF">2015-01-28T11:21:48Z</dcterms:modified>
</cp:coreProperties>
</file>