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4519"/>
</workbook>
</file>

<file path=xl/calcChain.xml><?xml version="1.0" encoding="utf-8"?>
<calcChain xmlns="http://schemas.openxmlformats.org/spreadsheetml/2006/main">
  <c r="J29" i="1"/>
  <c r="H11"/>
  <c r="K11"/>
  <c r="G11"/>
  <c r="I29"/>
  <c r="L29"/>
  <c r="K29"/>
  <c r="H28"/>
  <c r="K28"/>
  <c r="G28"/>
  <c r="J33"/>
  <c r="L33"/>
  <c r="L28" s="1"/>
  <c r="L11" s="1"/>
  <c r="I32"/>
  <c r="H29" l="1"/>
  <c r="G29"/>
  <c r="J28" l="1"/>
  <c r="J11" s="1"/>
  <c r="I35"/>
  <c r="K33"/>
  <c r="H33"/>
  <c r="G33"/>
  <c r="I31"/>
  <c r="I30"/>
  <c r="L58"/>
  <c r="L59"/>
  <c r="L60"/>
  <c r="L61"/>
  <c r="L62"/>
  <c r="K57"/>
  <c r="L57" s="1"/>
  <c r="K60"/>
  <c r="L50"/>
  <c r="L51"/>
  <c r="L49"/>
  <c r="K52"/>
  <c r="L52" s="1"/>
  <c r="J55"/>
  <c r="I55"/>
  <c r="L55" s="1"/>
  <c r="J54"/>
  <c r="I54"/>
  <c r="L54" s="1"/>
  <c r="J53"/>
  <c r="I53"/>
  <c r="L53" s="1"/>
  <c r="G47"/>
  <c r="H47"/>
  <c r="J47"/>
  <c r="I47"/>
  <c r="J41"/>
  <c r="J40"/>
  <c r="I46"/>
  <c r="I45"/>
  <c r="I44"/>
  <c r="L40"/>
  <c r="L38" s="1"/>
  <c r="K40"/>
  <c r="H43"/>
  <c r="J43"/>
  <c r="K43"/>
  <c r="L43"/>
  <c r="G43"/>
  <c r="J36"/>
  <c r="I36"/>
  <c r="H36"/>
  <c r="G36"/>
  <c r="I42"/>
  <c r="I41"/>
  <c r="K38"/>
  <c r="I39"/>
  <c r="J61"/>
  <c r="J60" s="1"/>
  <c r="K56" l="1"/>
  <c r="I34"/>
  <c r="I33" s="1"/>
  <c r="I28" s="1"/>
  <c r="I11" s="1"/>
  <c r="L56"/>
  <c r="K37"/>
  <c r="L37" s="1"/>
  <c r="K48"/>
  <c r="L48" s="1"/>
  <c r="L47" s="1"/>
  <c r="I43"/>
  <c r="I40"/>
  <c r="K36"/>
  <c r="L36" s="1"/>
  <c r="K47" l="1"/>
  <c r="K25"/>
  <c r="L25"/>
  <c r="J25"/>
  <c r="G25"/>
  <c r="H25"/>
  <c r="I27"/>
  <c r="I26"/>
  <c r="J20"/>
  <c r="J17"/>
  <c r="I15"/>
  <c r="I14"/>
  <c r="J13"/>
  <c r="K13"/>
  <c r="L13"/>
  <c r="I18"/>
  <c r="I19"/>
  <c r="I21"/>
  <c r="I22"/>
  <c r="I23"/>
  <c r="I24"/>
  <c r="K17"/>
  <c r="L20"/>
  <c r="I20" s="1"/>
  <c r="L17"/>
  <c r="I17" s="1"/>
  <c r="H16"/>
  <c r="J16"/>
  <c r="G16"/>
  <c r="J5"/>
  <c r="L5"/>
  <c r="H5"/>
  <c r="G5"/>
  <c r="K6"/>
  <c r="I6" s="1"/>
  <c r="I5" s="1"/>
  <c r="K8"/>
  <c r="I10"/>
  <c r="I9"/>
  <c r="I7"/>
  <c r="I25" l="1"/>
  <c r="K5"/>
  <c r="I13"/>
  <c r="L16"/>
  <c r="I16"/>
  <c r="K16"/>
  <c r="K12" s="1"/>
  <c r="L12" s="1"/>
  <c r="J56"/>
  <c r="I56"/>
  <c r="H56" l="1"/>
  <c r="G56"/>
  <c r="D69" l="1"/>
  <c r="F69" s="1"/>
  <c r="G69" s="1"/>
</calcChain>
</file>

<file path=xl/sharedStrings.xml><?xml version="1.0" encoding="utf-8"?>
<sst xmlns="http://schemas.openxmlformats.org/spreadsheetml/2006/main" count="209" uniqueCount="78">
  <si>
    <t>Утвержденный план</t>
  </si>
  <si>
    <t>уточнения (+,-)</t>
  </si>
  <si>
    <t>№п/п</t>
  </si>
  <si>
    <t>Наименование ГРБС</t>
  </si>
  <si>
    <t xml:space="preserve">Раздел, подраздел, целевая статья </t>
  </si>
  <si>
    <t xml:space="preserve">Вид расходов </t>
  </si>
  <si>
    <t>Доп. классификация</t>
  </si>
  <si>
    <t xml:space="preserve">Подробный расчет, пояснения </t>
  </si>
  <si>
    <t>Совет народных депутатов города Фокино</t>
  </si>
  <si>
    <t>0103</t>
  </si>
  <si>
    <t>70 0 00 10100</t>
  </si>
  <si>
    <t>12210</t>
  </si>
  <si>
    <t>Администрация города Фокино</t>
  </si>
  <si>
    <t>0104</t>
  </si>
  <si>
    <t>02 1 01 10100</t>
  </si>
  <si>
    <t>Руководство и управление в сфере установленных функций органов местного самоуправления</t>
  </si>
  <si>
    <t>руб.</t>
  </si>
  <si>
    <t>1.1</t>
  </si>
  <si>
    <t>2.1</t>
  </si>
  <si>
    <t>0106</t>
  </si>
  <si>
    <t xml:space="preserve">кассовое исполнение </t>
  </si>
  <si>
    <t>Утвержденный план 2015</t>
  </si>
  <si>
    <t>Дополнительно:</t>
  </si>
  <si>
    <t>2016 год , рублей</t>
  </si>
  <si>
    <t>Установленный норматив формирования расходов на содержание органов местного самоуправления Брянской области</t>
  </si>
  <si>
    <t xml:space="preserve">Утвержденные расходы на последнюю дату </t>
  </si>
  <si>
    <t>Сумма уточнения (+;-)</t>
  </si>
  <si>
    <t xml:space="preserve">Утвердженные расходы с учетом уточнения </t>
  </si>
  <si>
    <t>Отклонение утвержденных расходов с учетом уточнения от норматива</t>
  </si>
  <si>
    <t xml:space="preserve">исполнитель </t>
  </si>
  <si>
    <t>телефон</t>
  </si>
  <si>
    <t>Сумма с учетом уточнения</t>
  </si>
  <si>
    <t xml:space="preserve">Начальник финансового управления                                  А.Т. Шеремето </t>
  </si>
  <si>
    <t>Зам начальника финансового управления               Е.С. Грибкова</t>
  </si>
  <si>
    <t>8(48333)47719</t>
  </si>
  <si>
    <t>Пояснение к уточнению  бюджета по расходам на финансовое обеспечение    деятельности органов местного самоуправления                                                                                                                                                                                       ГО "город  Фокино"</t>
  </si>
  <si>
    <t xml:space="preserve">целевая статья </t>
  </si>
  <si>
    <t>244</t>
  </si>
  <si>
    <t>КСПГФ</t>
  </si>
  <si>
    <t>70 0 00  10100</t>
  </si>
  <si>
    <t>3.1</t>
  </si>
  <si>
    <t>Обеспечение деятельности главы законодательного (представительного) органа муниципального образования</t>
  </si>
  <si>
    <t>1.2</t>
  </si>
  <si>
    <t>кассовое исполнение на 01.11.2016</t>
  </si>
  <si>
    <t>70 0 00 10040</t>
  </si>
  <si>
    <t>129</t>
  </si>
  <si>
    <t>12130</t>
  </si>
  <si>
    <t xml:space="preserve">возврат ФСС, экономия </t>
  </si>
  <si>
    <t>12110</t>
  </si>
  <si>
    <t>0102</t>
  </si>
  <si>
    <t>121</t>
  </si>
  <si>
    <t>12220</t>
  </si>
  <si>
    <t>850</t>
  </si>
  <si>
    <t>852</t>
  </si>
  <si>
    <t>853</t>
  </si>
  <si>
    <t>вывоз ТБО</t>
  </si>
  <si>
    <t>обслуживание програм компл</t>
  </si>
  <si>
    <t>стелажи в архив</t>
  </si>
  <si>
    <t>приобретения комплектущих оргтехнике</t>
  </si>
  <si>
    <t xml:space="preserve">Экономия в рамках  исполнения </t>
  </si>
  <si>
    <t>Финансовое управление города Фокино</t>
  </si>
  <si>
    <t>03 0 01 10100</t>
  </si>
  <si>
    <t>851</t>
  </si>
  <si>
    <t>Комитет по управлению муниципальным имуществом города Фокино</t>
  </si>
  <si>
    <t>4.1</t>
  </si>
  <si>
    <t>0113</t>
  </si>
  <si>
    <t>05 0 01 10100</t>
  </si>
  <si>
    <t>5.1</t>
  </si>
  <si>
    <t>Руководитель контрольно-счётного органа муниципального образования и его заместители</t>
  </si>
  <si>
    <t>70 0 00  10060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</si>
  <si>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</si>
  <si>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1006</t>
  </si>
  <si>
    <t>02 7 02 16720</t>
  </si>
  <si>
    <t>пересчет за 2015,2016 год ,техническая ошибка</t>
  </si>
  <si>
    <t>суточные и проживание в служебной командировке за пределами Брянской области гдавы администрации (семинар для мэров моногородов) 4 сут*500руб. (постановление администрайии 146-П от 18.03.2008)</t>
  </si>
  <si>
    <t>выплата  при увольнении</t>
  </si>
  <si>
    <t>Экономия в рамках  исполнения . Оптимизация структуры.</t>
  </si>
  <si>
    <t>должность юристконсульта на время декретного занята.Увеличена надбавка за стаж до 20%, ежемесячная премия к должностному окладу основание Распоряжение 5-9 РК от 10.03.2016.ЕДВ к отпуску выплачена двум сотрудникам.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</si>
</sst>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0" fontId="0" fillId="0" borderId="0" xfId="0" applyBorder="1"/>
    <xf numFmtId="2" fontId="3" fillId="0" borderId="0" xfId="0" applyNumberFormat="1" applyFont="1" applyFill="1" applyBorder="1"/>
    <xf numFmtId="2" fontId="0" fillId="0" borderId="1" xfId="0" applyNumberFormat="1" applyBorder="1" applyAlignment="1">
      <alignment vertical="top" wrapText="1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Border="1" applyAlignment="1">
      <alignment vertical="top" wrapText="1"/>
    </xf>
    <xf numFmtId="4" fontId="0" fillId="0" borderId="0" xfId="0" applyNumberFormat="1" applyBorder="1"/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2" fontId="10" fillId="0" borderId="0" xfId="0" applyNumberFormat="1" applyFont="1" applyFill="1" applyBorder="1"/>
    <xf numFmtId="0" fontId="11" fillId="0" borderId="0" xfId="0" applyFont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2" xfId="0" applyFont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0" fontId="8" fillId="0" borderId="2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workbookViewId="0">
      <pane xSplit="6" ySplit="4" topLeftCell="J5" activePane="bottomRight" state="frozen"/>
      <selection pane="topRight" activeCell="F1" sqref="F1"/>
      <selection pane="bottomLeft" activeCell="A4" sqref="A4"/>
      <selection pane="bottomRight" activeCell="M11" sqref="M11"/>
    </sheetView>
  </sheetViews>
  <sheetFormatPr defaultRowHeight="15"/>
  <cols>
    <col min="1" max="1" width="5.85546875" style="1" customWidth="1"/>
    <col min="2" max="2" width="26.28515625" style="1" customWidth="1"/>
    <col min="3" max="3" width="14.85546875" style="1" customWidth="1"/>
    <col min="4" max="4" width="14.5703125" style="1" customWidth="1"/>
    <col min="5" max="5" width="9.28515625" style="1" customWidth="1"/>
    <col min="6" max="6" width="12.140625" style="1" customWidth="1"/>
    <col min="7" max="7" width="14.85546875" style="7" customWidth="1"/>
    <col min="8" max="8" width="14.7109375" style="7" customWidth="1"/>
    <col min="9" max="9" width="15.85546875" style="7" customWidth="1"/>
    <col min="10" max="12" width="15.140625" style="7" customWidth="1"/>
    <col min="13" max="13" width="30.28515625" style="33" customWidth="1"/>
    <col min="14" max="16384" width="9.140625" style="1"/>
  </cols>
  <sheetData>
    <row r="1" spans="1:13" ht="45" customHeight="1">
      <c r="A1" s="64" t="s">
        <v>35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I2" s="7" t="s">
        <v>16</v>
      </c>
      <c r="K2" s="1"/>
      <c r="L2" s="1"/>
    </row>
    <row r="3" spans="1:13" ht="21.75" customHeight="1">
      <c r="A3" s="66" t="s">
        <v>2</v>
      </c>
      <c r="B3" s="66" t="s">
        <v>3</v>
      </c>
      <c r="C3" s="67" t="s">
        <v>4</v>
      </c>
      <c r="D3" s="67" t="s">
        <v>36</v>
      </c>
      <c r="E3" s="67" t="s">
        <v>5</v>
      </c>
      <c r="F3" s="67" t="s">
        <v>6</v>
      </c>
      <c r="G3" s="65">
        <v>2015</v>
      </c>
      <c r="H3" s="65"/>
      <c r="I3" s="65">
        <v>2016</v>
      </c>
      <c r="J3" s="65"/>
      <c r="K3" s="68" t="s">
        <v>1</v>
      </c>
      <c r="L3" s="62" t="s">
        <v>31</v>
      </c>
      <c r="M3" s="69" t="s">
        <v>7</v>
      </c>
    </row>
    <row r="4" spans="1:13" ht="45">
      <c r="A4" s="66"/>
      <c r="B4" s="66"/>
      <c r="C4" s="67"/>
      <c r="D4" s="67"/>
      <c r="E4" s="67"/>
      <c r="F4" s="67"/>
      <c r="G4" s="4" t="s">
        <v>21</v>
      </c>
      <c r="H4" s="4" t="s">
        <v>20</v>
      </c>
      <c r="I4" s="4" t="s">
        <v>0</v>
      </c>
      <c r="J4" s="4" t="s">
        <v>43</v>
      </c>
      <c r="K4" s="68"/>
      <c r="L4" s="63"/>
      <c r="M4" s="69"/>
    </row>
    <row r="5" spans="1:13" s="11" customFormat="1" ht="42.75">
      <c r="A5" s="8">
        <v>1</v>
      </c>
      <c r="B5" s="9" t="s">
        <v>8</v>
      </c>
      <c r="C5" s="9"/>
      <c r="D5" s="9"/>
      <c r="E5" s="9"/>
      <c r="F5" s="9"/>
      <c r="G5" s="10">
        <f>G6+G8</f>
        <v>1338321</v>
      </c>
      <c r="H5" s="10">
        <f>H6+H8</f>
        <v>1338292.44</v>
      </c>
      <c r="I5" s="10">
        <f t="shared" ref="I5:L5" si="0">I6+I8</f>
        <v>908922</v>
      </c>
      <c r="J5" s="10">
        <f t="shared" si="0"/>
        <v>794155.68</v>
      </c>
      <c r="K5" s="10">
        <f t="shared" si="0"/>
        <v>9003</v>
      </c>
      <c r="L5" s="10">
        <f t="shared" si="0"/>
        <v>917925</v>
      </c>
      <c r="M5" s="34"/>
    </row>
    <row r="6" spans="1:13" s="11" customFormat="1" ht="75">
      <c r="A6" s="5" t="s">
        <v>17</v>
      </c>
      <c r="B6" s="25" t="s">
        <v>41</v>
      </c>
      <c r="C6" s="5" t="s">
        <v>49</v>
      </c>
      <c r="D6" s="5" t="s">
        <v>44</v>
      </c>
      <c r="E6" s="5"/>
      <c r="F6" s="5"/>
      <c r="G6" s="4">
        <v>832710</v>
      </c>
      <c r="H6" s="4">
        <v>832709.59</v>
      </c>
      <c r="I6" s="4">
        <f>L6-K6</f>
        <v>390322</v>
      </c>
      <c r="J6" s="4">
        <v>368414.65</v>
      </c>
      <c r="K6" s="4">
        <f>K7</f>
        <v>-21906</v>
      </c>
      <c r="L6" s="4">
        <v>368416</v>
      </c>
      <c r="M6" s="34"/>
    </row>
    <row r="7" spans="1:13" s="11" customFormat="1">
      <c r="A7" s="8"/>
      <c r="B7" s="9"/>
      <c r="C7" s="5" t="s">
        <v>9</v>
      </c>
      <c r="D7" s="5" t="s">
        <v>10</v>
      </c>
      <c r="E7" s="5" t="s">
        <v>45</v>
      </c>
      <c r="F7" s="5" t="s">
        <v>46</v>
      </c>
      <c r="G7" s="4">
        <v>173783</v>
      </c>
      <c r="H7" s="4">
        <v>173783</v>
      </c>
      <c r="I7" s="4">
        <f>L7-K7</f>
        <v>122432</v>
      </c>
      <c r="J7" s="4">
        <v>100525</v>
      </c>
      <c r="K7" s="4">
        <v>-21906</v>
      </c>
      <c r="L7" s="4">
        <v>100526</v>
      </c>
      <c r="M7" s="35" t="s">
        <v>47</v>
      </c>
    </row>
    <row r="8" spans="1:13" ht="63" customHeight="1">
      <c r="A8" s="5" t="s">
        <v>42</v>
      </c>
      <c r="B8" s="3" t="s">
        <v>15</v>
      </c>
      <c r="C8" s="5" t="s">
        <v>9</v>
      </c>
      <c r="D8" s="5" t="s">
        <v>10</v>
      </c>
      <c r="E8" s="5"/>
      <c r="F8" s="5"/>
      <c r="G8" s="6">
        <v>505611</v>
      </c>
      <c r="H8" s="6">
        <v>505582.85</v>
      </c>
      <c r="I8" s="4">
        <v>518600</v>
      </c>
      <c r="J8" s="4">
        <v>425741.03</v>
      </c>
      <c r="K8" s="4">
        <f>K9+K10</f>
        <v>30909</v>
      </c>
      <c r="L8" s="4">
        <v>549509</v>
      </c>
      <c r="M8" s="35"/>
    </row>
    <row r="9" spans="1:13" ht="43.5" customHeight="1">
      <c r="A9" s="2"/>
      <c r="B9" s="3"/>
      <c r="C9" s="5" t="s">
        <v>9</v>
      </c>
      <c r="D9" s="5" t="s">
        <v>10</v>
      </c>
      <c r="E9" s="5" t="s">
        <v>50</v>
      </c>
      <c r="F9" s="5" t="s">
        <v>48</v>
      </c>
      <c r="G9" s="6">
        <v>373428</v>
      </c>
      <c r="H9" s="6">
        <v>373424.16</v>
      </c>
      <c r="I9" s="4">
        <f t="shared" ref="I9:I10" si="1">L9-K9</f>
        <v>370000</v>
      </c>
      <c r="J9" s="6">
        <v>302747.40999999997</v>
      </c>
      <c r="K9" s="6">
        <v>21919</v>
      </c>
      <c r="L9" s="4">
        <v>391919</v>
      </c>
      <c r="M9" s="70" t="s">
        <v>77</v>
      </c>
    </row>
    <row r="10" spans="1:13" ht="47.25" customHeight="1">
      <c r="A10" s="2"/>
      <c r="B10" s="3"/>
      <c r="C10" s="5" t="s">
        <v>9</v>
      </c>
      <c r="D10" s="5" t="s">
        <v>10</v>
      </c>
      <c r="E10" s="5" t="s">
        <v>45</v>
      </c>
      <c r="F10" s="5" t="s">
        <v>46</v>
      </c>
      <c r="G10" s="6">
        <v>109546</v>
      </c>
      <c r="H10" s="6">
        <v>109546</v>
      </c>
      <c r="I10" s="4">
        <f t="shared" si="1"/>
        <v>112000</v>
      </c>
      <c r="J10" s="6">
        <v>88184.24</v>
      </c>
      <c r="K10" s="6">
        <v>8990</v>
      </c>
      <c r="L10" s="4">
        <v>120990</v>
      </c>
      <c r="M10" s="71"/>
    </row>
    <row r="11" spans="1:13" s="11" customFormat="1" ht="28.5">
      <c r="A11" s="8">
        <v>2</v>
      </c>
      <c r="B11" s="9" t="s">
        <v>12</v>
      </c>
      <c r="C11" s="9"/>
      <c r="D11" s="9"/>
      <c r="E11" s="9"/>
      <c r="F11" s="9"/>
      <c r="G11" s="10">
        <f>G12+G28</f>
        <v>9691663.3599999994</v>
      </c>
      <c r="H11" s="10">
        <f t="shared" ref="H11:L11" si="2">H12+H28</f>
        <v>9680002.4399999995</v>
      </c>
      <c r="I11" s="10">
        <f t="shared" si="2"/>
        <v>10363102</v>
      </c>
      <c r="J11" s="10">
        <f t="shared" si="2"/>
        <v>7785570.5899999999</v>
      </c>
      <c r="K11" s="10">
        <f t="shared" si="2"/>
        <v>0</v>
      </c>
      <c r="L11" s="10">
        <f t="shared" si="2"/>
        <v>10363102</v>
      </c>
      <c r="M11" s="34"/>
    </row>
    <row r="12" spans="1:13" s="11" customFormat="1" ht="60">
      <c r="A12" s="5" t="s">
        <v>18</v>
      </c>
      <c r="B12" s="3" t="s">
        <v>15</v>
      </c>
      <c r="C12" s="5" t="s">
        <v>13</v>
      </c>
      <c r="D12" s="5" t="s">
        <v>14</v>
      </c>
      <c r="E12" s="9"/>
      <c r="F12" s="9"/>
      <c r="G12" s="10">
        <v>9289445</v>
      </c>
      <c r="H12" s="10">
        <v>9277784.0800000001</v>
      </c>
      <c r="I12" s="10">
        <v>9912214</v>
      </c>
      <c r="J12" s="10">
        <v>7416717.4900000002</v>
      </c>
      <c r="K12" s="10">
        <f>K13+K16+K25</f>
        <v>0</v>
      </c>
      <c r="L12" s="10">
        <f>I12+K12</f>
        <v>9912214</v>
      </c>
      <c r="M12" s="34"/>
    </row>
    <row r="13" spans="1:13" s="30" customFormat="1">
      <c r="A13" s="26"/>
      <c r="B13" s="28"/>
      <c r="C13" s="26" t="s">
        <v>13</v>
      </c>
      <c r="D13" s="26" t="s">
        <v>14</v>
      </c>
      <c r="E13" s="28">
        <v>122</v>
      </c>
      <c r="F13" s="28"/>
      <c r="G13" s="29">
        <v>2136</v>
      </c>
      <c r="H13" s="29">
        <v>2135.54</v>
      </c>
      <c r="I13" s="29">
        <f>I14+I15</f>
        <v>16167.5</v>
      </c>
      <c r="J13" s="29">
        <f t="shared" ref="J13:L13" si="3">J14+J15</f>
        <v>14901.11</v>
      </c>
      <c r="K13" s="29">
        <f t="shared" si="3"/>
        <v>12842.5</v>
      </c>
      <c r="L13" s="29">
        <f t="shared" si="3"/>
        <v>29010</v>
      </c>
      <c r="M13" s="36"/>
    </row>
    <row r="14" spans="1:13" ht="30.75" customHeight="1">
      <c r="A14" s="5"/>
      <c r="B14" s="3"/>
      <c r="C14" s="5" t="s">
        <v>13</v>
      </c>
      <c r="D14" s="5" t="s">
        <v>14</v>
      </c>
      <c r="E14" s="3">
        <v>122</v>
      </c>
      <c r="F14" s="3">
        <v>12120</v>
      </c>
      <c r="G14" s="4">
        <v>2136</v>
      </c>
      <c r="H14" s="4">
        <v>2135.54</v>
      </c>
      <c r="I14" s="6">
        <f t="shared" ref="I14:I15" si="4">L14-K14</f>
        <v>5400</v>
      </c>
      <c r="J14" s="4">
        <v>4133.6099999999997</v>
      </c>
      <c r="K14" s="4">
        <v>2042</v>
      </c>
      <c r="L14" s="4">
        <v>7442</v>
      </c>
      <c r="M14" s="70" t="s">
        <v>74</v>
      </c>
    </row>
    <row r="15" spans="1:13" ht="51" customHeight="1">
      <c r="A15" s="5"/>
      <c r="B15" s="3"/>
      <c r="C15" s="5" t="s">
        <v>13</v>
      </c>
      <c r="D15" s="5" t="s">
        <v>14</v>
      </c>
      <c r="E15" s="3">
        <v>122</v>
      </c>
      <c r="F15" s="3">
        <v>12260</v>
      </c>
      <c r="G15" s="4">
        <v>0</v>
      </c>
      <c r="H15" s="4">
        <v>0</v>
      </c>
      <c r="I15" s="6">
        <f t="shared" si="4"/>
        <v>10767.5</v>
      </c>
      <c r="J15" s="4">
        <v>10767.5</v>
      </c>
      <c r="K15" s="4">
        <v>10800.5</v>
      </c>
      <c r="L15" s="4">
        <v>21568</v>
      </c>
      <c r="M15" s="71"/>
    </row>
    <row r="16" spans="1:13" s="30" customFormat="1" ht="18" customHeight="1">
      <c r="A16" s="26"/>
      <c r="B16" s="28"/>
      <c r="C16" s="26" t="s">
        <v>13</v>
      </c>
      <c r="D16" s="26" t="s">
        <v>14</v>
      </c>
      <c r="E16" s="26" t="s">
        <v>37</v>
      </c>
      <c r="F16" s="26"/>
      <c r="G16" s="27">
        <f>SUM(G17:G24)</f>
        <v>1552753</v>
      </c>
      <c r="H16" s="27">
        <f t="shared" ref="H16:L16" si="5">SUM(H17:H24)</f>
        <v>1541093.6899999997</v>
      </c>
      <c r="I16" s="27">
        <f t="shared" si="5"/>
        <v>1721149.5</v>
      </c>
      <c r="J16" s="27">
        <f t="shared" si="5"/>
        <v>1364821.8</v>
      </c>
      <c r="K16" s="27">
        <f t="shared" si="5"/>
        <v>-11760.5</v>
      </c>
      <c r="L16" s="27">
        <f t="shared" si="5"/>
        <v>1709389</v>
      </c>
      <c r="M16" s="43"/>
    </row>
    <row r="17" spans="1:13" ht="18.75" customHeight="1">
      <c r="A17" s="5"/>
      <c r="B17" s="3"/>
      <c r="C17" s="5" t="s">
        <v>13</v>
      </c>
      <c r="D17" s="5" t="s">
        <v>14</v>
      </c>
      <c r="E17" s="5" t="s">
        <v>37</v>
      </c>
      <c r="F17" s="5" t="s">
        <v>11</v>
      </c>
      <c r="G17" s="6">
        <v>163042</v>
      </c>
      <c r="H17" s="6">
        <v>163041.35999999999</v>
      </c>
      <c r="I17" s="6">
        <f>L17-K17</f>
        <v>167500</v>
      </c>
      <c r="J17" s="6">
        <f>116762.78+12859.99</f>
        <v>129622.77</v>
      </c>
      <c r="K17" s="6">
        <f>-15276.16-2094.84</f>
        <v>-17371</v>
      </c>
      <c r="L17" s="4">
        <f>137269+12860</f>
        <v>150129</v>
      </c>
      <c r="M17" s="70" t="s">
        <v>59</v>
      </c>
    </row>
    <row r="18" spans="1:13" ht="16.5" customHeight="1">
      <c r="A18" s="5"/>
      <c r="B18" s="3"/>
      <c r="C18" s="5" t="s">
        <v>13</v>
      </c>
      <c r="D18" s="5" t="s">
        <v>14</v>
      </c>
      <c r="E18" s="5" t="s">
        <v>37</v>
      </c>
      <c r="F18" s="5" t="s">
        <v>51</v>
      </c>
      <c r="G18" s="6">
        <v>15888</v>
      </c>
      <c r="H18" s="6">
        <v>15887.5</v>
      </c>
      <c r="I18" s="6">
        <f t="shared" ref="I18:I27" si="6">L18-K18</f>
        <v>21500</v>
      </c>
      <c r="J18" s="6">
        <v>0</v>
      </c>
      <c r="K18" s="6">
        <v>-21500</v>
      </c>
      <c r="L18" s="4">
        <v>0</v>
      </c>
      <c r="M18" s="72"/>
    </row>
    <row r="19" spans="1:13" ht="17.25" customHeight="1">
      <c r="A19" s="2"/>
      <c r="B19" s="3"/>
      <c r="C19" s="5" t="s">
        <v>13</v>
      </c>
      <c r="D19" s="5" t="s">
        <v>14</v>
      </c>
      <c r="E19" s="5" t="s">
        <v>37</v>
      </c>
      <c r="F19" s="3">
        <v>12230</v>
      </c>
      <c r="G19" s="4">
        <v>785291</v>
      </c>
      <c r="H19" s="4">
        <v>785290.34</v>
      </c>
      <c r="I19" s="6">
        <f t="shared" si="6"/>
        <v>906417</v>
      </c>
      <c r="J19" s="6">
        <v>660027.01</v>
      </c>
      <c r="K19" s="6">
        <v>-35386</v>
      </c>
      <c r="L19" s="4">
        <v>871031</v>
      </c>
      <c r="M19" s="71"/>
    </row>
    <row r="20" spans="1:13">
      <c r="A20" s="2"/>
      <c r="B20" s="3"/>
      <c r="C20" s="5" t="s">
        <v>13</v>
      </c>
      <c r="D20" s="5" t="s">
        <v>14</v>
      </c>
      <c r="E20" s="5" t="s">
        <v>37</v>
      </c>
      <c r="F20" s="3">
        <v>12250</v>
      </c>
      <c r="G20" s="4">
        <v>145493</v>
      </c>
      <c r="H20" s="4">
        <v>134840.87</v>
      </c>
      <c r="I20" s="6">
        <f t="shared" si="6"/>
        <v>118500</v>
      </c>
      <c r="J20" s="6">
        <f>38413.56+66961.45</f>
        <v>105375.01</v>
      </c>
      <c r="K20" s="6">
        <v>3487</v>
      </c>
      <c r="L20" s="4">
        <f>83573.44+38413.56</f>
        <v>121987</v>
      </c>
      <c r="M20" s="38" t="s">
        <v>55</v>
      </c>
    </row>
    <row r="21" spans="1:13">
      <c r="A21" s="2"/>
      <c r="B21" s="3"/>
      <c r="C21" s="5" t="s">
        <v>13</v>
      </c>
      <c r="D21" s="5" t="s">
        <v>14</v>
      </c>
      <c r="E21" s="5" t="s">
        <v>37</v>
      </c>
      <c r="F21" s="3">
        <v>12260</v>
      </c>
      <c r="G21" s="4">
        <v>132935</v>
      </c>
      <c r="H21" s="4">
        <v>132116.22</v>
      </c>
      <c r="I21" s="6">
        <f t="shared" si="6"/>
        <v>239232.5</v>
      </c>
      <c r="J21" s="6">
        <v>220303.41</v>
      </c>
      <c r="K21" s="6">
        <v>5838.5</v>
      </c>
      <c r="L21" s="4">
        <v>245071</v>
      </c>
      <c r="M21" s="32" t="s">
        <v>56</v>
      </c>
    </row>
    <row r="22" spans="1:13">
      <c r="A22" s="2"/>
      <c r="B22" s="3"/>
      <c r="C22" s="5" t="s">
        <v>13</v>
      </c>
      <c r="D22" s="5" t="s">
        <v>14</v>
      </c>
      <c r="E22" s="5" t="s">
        <v>37</v>
      </c>
      <c r="F22" s="3">
        <v>12901</v>
      </c>
      <c r="G22" s="4">
        <v>3373</v>
      </c>
      <c r="H22" s="4">
        <v>3186.99</v>
      </c>
      <c r="I22" s="6">
        <f t="shared" si="6"/>
        <v>3000</v>
      </c>
      <c r="J22" s="6">
        <v>2653.6</v>
      </c>
      <c r="K22" s="6">
        <v>-346</v>
      </c>
      <c r="L22" s="4">
        <v>2654</v>
      </c>
      <c r="M22" s="35" t="s">
        <v>59</v>
      </c>
    </row>
    <row r="23" spans="1:13">
      <c r="A23" s="2"/>
      <c r="B23" s="3"/>
      <c r="C23" s="5" t="s">
        <v>13</v>
      </c>
      <c r="D23" s="5" t="s">
        <v>14</v>
      </c>
      <c r="E23" s="5" t="s">
        <v>37</v>
      </c>
      <c r="F23" s="3">
        <v>13100</v>
      </c>
      <c r="G23" s="4">
        <v>12499</v>
      </c>
      <c r="H23" s="4">
        <v>12499</v>
      </c>
      <c r="I23" s="6">
        <f t="shared" si="6"/>
        <v>2463</v>
      </c>
      <c r="J23" s="6">
        <v>2462.4499999999998</v>
      </c>
      <c r="K23" s="6">
        <v>22900</v>
      </c>
      <c r="L23" s="4">
        <v>25363</v>
      </c>
      <c r="M23" s="32" t="s">
        <v>57</v>
      </c>
    </row>
    <row r="24" spans="1:13" ht="17.25" customHeight="1">
      <c r="A24" s="2"/>
      <c r="B24" s="3"/>
      <c r="C24" s="5" t="s">
        <v>13</v>
      </c>
      <c r="D24" s="5" t="s">
        <v>14</v>
      </c>
      <c r="E24" s="5" t="s">
        <v>37</v>
      </c>
      <c r="F24" s="3">
        <v>13400</v>
      </c>
      <c r="G24" s="4">
        <v>294232</v>
      </c>
      <c r="H24" s="4">
        <v>294231.40999999997</v>
      </c>
      <c r="I24" s="6">
        <f t="shared" si="6"/>
        <v>262537</v>
      </c>
      <c r="J24" s="6">
        <v>244377.55</v>
      </c>
      <c r="K24" s="6">
        <v>30617</v>
      </c>
      <c r="L24" s="4">
        <v>293154</v>
      </c>
      <c r="M24" s="32" t="s">
        <v>58</v>
      </c>
    </row>
    <row r="25" spans="1:13" s="30" customFormat="1">
      <c r="A25" s="31"/>
      <c r="B25" s="28"/>
      <c r="C25" s="26" t="s">
        <v>13</v>
      </c>
      <c r="D25" s="26" t="s">
        <v>14</v>
      </c>
      <c r="E25" s="26" t="s">
        <v>52</v>
      </c>
      <c r="F25" s="28"/>
      <c r="G25" s="29">
        <f>148600+94144</f>
        <v>242744</v>
      </c>
      <c r="H25" s="29">
        <f>148600+H26</f>
        <v>242743.66</v>
      </c>
      <c r="I25" s="29">
        <f>107807+I26+I27</f>
        <v>193667</v>
      </c>
      <c r="J25" s="29">
        <f>107676+J26+J27</f>
        <v>192523.65</v>
      </c>
      <c r="K25" s="27">
        <f>K26+K27</f>
        <v>-1082</v>
      </c>
      <c r="L25" s="29">
        <f>107807+L26+L27</f>
        <v>192585</v>
      </c>
      <c r="M25" s="37"/>
    </row>
    <row r="26" spans="1:13" ht="14.25" customHeight="1">
      <c r="A26" s="2"/>
      <c r="B26" s="3"/>
      <c r="C26" s="5" t="s">
        <v>13</v>
      </c>
      <c r="D26" s="5" t="s">
        <v>14</v>
      </c>
      <c r="E26" s="5" t="s">
        <v>53</v>
      </c>
      <c r="F26" s="3">
        <v>12902</v>
      </c>
      <c r="G26" s="4">
        <v>94144</v>
      </c>
      <c r="H26" s="4">
        <v>94143.66</v>
      </c>
      <c r="I26" s="6">
        <f t="shared" si="6"/>
        <v>33590</v>
      </c>
      <c r="J26" s="4">
        <v>33187.839999999997</v>
      </c>
      <c r="K26" s="6">
        <v>-396</v>
      </c>
      <c r="L26" s="4">
        <v>33194</v>
      </c>
      <c r="M26" s="70" t="s">
        <v>59</v>
      </c>
    </row>
    <row r="27" spans="1:13">
      <c r="A27" s="2"/>
      <c r="B27" s="3"/>
      <c r="C27" s="5" t="s">
        <v>13</v>
      </c>
      <c r="D27" s="5" t="s">
        <v>14</v>
      </c>
      <c r="E27" s="5" t="s">
        <v>54</v>
      </c>
      <c r="F27" s="3">
        <v>12902</v>
      </c>
      <c r="G27" s="4">
        <v>0</v>
      </c>
      <c r="H27" s="4">
        <v>0</v>
      </c>
      <c r="I27" s="6">
        <f t="shared" si="6"/>
        <v>52270</v>
      </c>
      <c r="J27" s="4">
        <v>51659.81</v>
      </c>
      <c r="K27" s="6">
        <v>-686</v>
      </c>
      <c r="L27" s="4">
        <v>51584</v>
      </c>
      <c r="M27" s="71"/>
    </row>
    <row r="28" spans="1:13" s="11" customFormat="1" ht="180">
      <c r="A28" s="5" t="s">
        <v>40</v>
      </c>
      <c r="B28" s="53" t="s">
        <v>70</v>
      </c>
      <c r="C28" s="5" t="s">
        <v>71</v>
      </c>
      <c r="D28" s="54" t="s">
        <v>72</v>
      </c>
      <c r="E28" s="9"/>
      <c r="F28" s="9"/>
      <c r="G28" s="10">
        <f>G29+G33</f>
        <v>402218.36</v>
      </c>
      <c r="H28" s="10">
        <f t="shared" ref="H28:L28" si="7">H29+H33</f>
        <v>402218.36</v>
      </c>
      <c r="I28" s="10">
        <f t="shared" si="7"/>
        <v>450888</v>
      </c>
      <c r="J28" s="10">
        <f t="shared" si="7"/>
        <v>368853.1</v>
      </c>
      <c r="K28" s="10">
        <f t="shared" si="7"/>
        <v>0</v>
      </c>
      <c r="L28" s="10">
        <f t="shared" si="7"/>
        <v>450888</v>
      </c>
      <c r="M28" s="34"/>
    </row>
    <row r="29" spans="1:13" s="30" customFormat="1">
      <c r="A29" s="26"/>
      <c r="B29" s="28"/>
      <c r="C29" s="5" t="s">
        <v>71</v>
      </c>
      <c r="D29" s="54" t="s">
        <v>72</v>
      </c>
      <c r="E29" s="28">
        <v>120</v>
      </c>
      <c r="F29" s="28"/>
      <c r="G29" s="29">
        <f t="shared" ref="G29:L29" si="8">G30+G31+G32</f>
        <v>384888.1</v>
      </c>
      <c r="H29" s="29">
        <f t="shared" si="8"/>
        <v>384888.1</v>
      </c>
      <c r="I29" s="29">
        <f t="shared" si="8"/>
        <v>401095</v>
      </c>
      <c r="J29" s="29">
        <f t="shared" si="8"/>
        <v>344429.81</v>
      </c>
      <c r="K29" s="29">
        <f t="shared" si="8"/>
        <v>22704.05</v>
      </c>
      <c r="L29" s="29">
        <f t="shared" si="8"/>
        <v>423799.05</v>
      </c>
      <c r="M29" s="36"/>
    </row>
    <row r="30" spans="1:13">
      <c r="A30" s="5"/>
      <c r="B30" s="3"/>
      <c r="C30" s="5" t="s">
        <v>71</v>
      </c>
      <c r="D30" s="54" t="s">
        <v>72</v>
      </c>
      <c r="E30" s="3">
        <v>121</v>
      </c>
      <c r="F30" s="3">
        <v>12110</v>
      </c>
      <c r="G30" s="4">
        <v>300967.28999999998</v>
      </c>
      <c r="H30" s="4">
        <v>300967.28999999998</v>
      </c>
      <c r="I30" s="6">
        <f t="shared" ref="I30:I32" si="9">L30-K30</f>
        <v>307600</v>
      </c>
      <c r="J30" s="55">
        <v>261370.16</v>
      </c>
      <c r="K30" s="4">
        <v>13802.16</v>
      </c>
      <c r="L30" s="4">
        <v>321402.15999999997</v>
      </c>
      <c r="M30" s="70" t="s">
        <v>75</v>
      </c>
    </row>
    <row r="31" spans="1:13">
      <c r="A31" s="5"/>
      <c r="B31" s="3"/>
      <c r="C31" s="5" t="s">
        <v>71</v>
      </c>
      <c r="D31" s="54" t="s">
        <v>72</v>
      </c>
      <c r="E31" s="3">
        <v>122</v>
      </c>
      <c r="F31" s="3">
        <v>12120</v>
      </c>
      <c r="G31" s="4">
        <v>600</v>
      </c>
      <c r="H31" s="4">
        <v>600</v>
      </c>
      <c r="I31" s="6">
        <f t="shared" si="9"/>
        <v>600</v>
      </c>
      <c r="J31" s="55">
        <v>183.33</v>
      </c>
      <c r="K31" s="4">
        <v>-416.67</v>
      </c>
      <c r="L31" s="4">
        <v>183.33</v>
      </c>
      <c r="M31" s="72"/>
    </row>
    <row r="32" spans="1:13">
      <c r="A32" s="5"/>
      <c r="B32" s="3"/>
      <c r="C32" s="5" t="s">
        <v>71</v>
      </c>
      <c r="D32" s="54" t="s">
        <v>72</v>
      </c>
      <c r="E32" s="3">
        <v>129</v>
      </c>
      <c r="F32" s="3">
        <v>12130</v>
      </c>
      <c r="G32" s="4">
        <v>83320.81</v>
      </c>
      <c r="H32" s="4">
        <v>83320.81</v>
      </c>
      <c r="I32" s="6">
        <f t="shared" si="9"/>
        <v>92895</v>
      </c>
      <c r="J32" s="55">
        <v>82876.320000000007</v>
      </c>
      <c r="K32" s="4">
        <v>9318.56</v>
      </c>
      <c r="L32" s="4">
        <v>102213.56</v>
      </c>
      <c r="M32" s="71"/>
    </row>
    <row r="33" spans="1:13" s="30" customFormat="1" ht="18" customHeight="1">
      <c r="A33" s="26"/>
      <c r="B33" s="28"/>
      <c r="C33" s="5" t="s">
        <v>71</v>
      </c>
      <c r="D33" s="54" t="s">
        <v>72</v>
      </c>
      <c r="E33" s="26" t="s">
        <v>37</v>
      </c>
      <c r="F33" s="26"/>
      <c r="G33" s="27">
        <f>SUM(G34:G35)</f>
        <v>17330.260000000002</v>
      </c>
      <c r="H33" s="27">
        <f>SUM(H34:H35)</f>
        <v>17330.260000000002</v>
      </c>
      <c r="I33" s="27">
        <f>SUM(I34:I35)+542</f>
        <v>49793</v>
      </c>
      <c r="J33" s="27">
        <f>SUM(J34:J35)+542</f>
        <v>24423.29</v>
      </c>
      <c r="K33" s="27">
        <f>SUM(K34:K35)</f>
        <v>-22704.05</v>
      </c>
      <c r="L33" s="27">
        <f>SUM(L34:L35)+542</f>
        <v>27088.95</v>
      </c>
      <c r="M33" s="43"/>
    </row>
    <row r="34" spans="1:13" ht="18.75" customHeight="1">
      <c r="A34" s="5"/>
      <c r="B34" s="3"/>
      <c r="C34" s="5" t="s">
        <v>71</v>
      </c>
      <c r="D34" s="54" t="s">
        <v>72</v>
      </c>
      <c r="E34" s="5" t="s">
        <v>37</v>
      </c>
      <c r="F34" s="5" t="s">
        <v>11</v>
      </c>
      <c r="G34" s="6">
        <v>15730.26</v>
      </c>
      <c r="H34" s="6">
        <v>15730.26</v>
      </c>
      <c r="I34" s="6">
        <f>L34-K34</f>
        <v>12000</v>
      </c>
      <c r="J34" s="55">
        <v>11550.43</v>
      </c>
      <c r="K34" s="6">
        <v>2207.9499999999998</v>
      </c>
      <c r="L34" s="4">
        <v>14207.95</v>
      </c>
      <c r="M34" s="52"/>
    </row>
    <row r="35" spans="1:13" ht="17.25" customHeight="1">
      <c r="A35" s="2"/>
      <c r="B35" s="3"/>
      <c r="C35" s="5" t="s">
        <v>71</v>
      </c>
      <c r="D35" s="54" t="s">
        <v>72</v>
      </c>
      <c r="E35" s="5" t="s">
        <v>37</v>
      </c>
      <c r="F35" s="3">
        <v>13400</v>
      </c>
      <c r="G35" s="4">
        <v>1600</v>
      </c>
      <c r="H35" s="4">
        <v>1600</v>
      </c>
      <c r="I35" s="6">
        <f t="shared" ref="I35" si="10">L35-K35</f>
        <v>37251</v>
      </c>
      <c r="J35" s="55">
        <v>12330.86</v>
      </c>
      <c r="K35" s="6">
        <v>-24912</v>
      </c>
      <c r="L35" s="4">
        <v>12339</v>
      </c>
      <c r="M35" s="52" t="s">
        <v>59</v>
      </c>
    </row>
    <row r="36" spans="1:13" s="11" customFormat="1" ht="28.5">
      <c r="A36" s="8">
        <v>3</v>
      </c>
      <c r="B36" s="9" t="s">
        <v>60</v>
      </c>
      <c r="C36" s="9"/>
      <c r="D36" s="9"/>
      <c r="E36" s="9"/>
      <c r="F36" s="9"/>
      <c r="G36" s="10">
        <f>G37</f>
        <v>3047257</v>
      </c>
      <c r="H36" s="10">
        <f>H37</f>
        <v>3047235.96</v>
      </c>
      <c r="I36" s="10">
        <f>I37</f>
        <v>3734200</v>
      </c>
      <c r="J36" s="10">
        <f>J37</f>
        <v>2367932.48</v>
      </c>
      <c r="K36" s="10">
        <f>K37</f>
        <v>-51369</v>
      </c>
      <c r="L36" s="10">
        <f t="shared" ref="L36" si="11">I36+K36</f>
        <v>3682831</v>
      </c>
      <c r="M36" s="34"/>
    </row>
    <row r="37" spans="1:13" s="11" customFormat="1" ht="60">
      <c r="A37" s="5" t="s">
        <v>40</v>
      </c>
      <c r="B37" s="3" t="s">
        <v>15</v>
      </c>
      <c r="C37" s="5" t="s">
        <v>19</v>
      </c>
      <c r="D37" s="5" t="s">
        <v>61</v>
      </c>
      <c r="E37" s="9"/>
      <c r="F37" s="9"/>
      <c r="G37" s="10">
        <v>3047257</v>
      </c>
      <c r="H37" s="10">
        <v>3047235.96</v>
      </c>
      <c r="I37" s="10">
        <v>3734200</v>
      </c>
      <c r="J37" s="10">
        <v>2367932.48</v>
      </c>
      <c r="K37" s="10">
        <f>K38+K43</f>
        <v>-51369</v>
      </c>
      <c r="L37" s="10">
        <f>I37+K37</f>
        <v>3682831</v>
      </c>
      <c r="M37" s="34"/>
    </row>
    <row r="38" spans="1:13" s="30" customFormat="1" ht="18" customHeight="1">
      <c r="A38" s="26"/>
      <c r="B38" s="28"/>
      <c r="C38" s="26" t="s">
        <v>19</v>
      </c>
      <c r="D38" s="26" t="s">
        <v>61</v>
      </c>
      <c r="E38" s="26" t="s">
        <v>37</v>
      </c>
      <c r="F38" s="26"/>
      <c r="G38" s="27">
        <v>155325</v>
      </c>
      <c r="H38" s="27">
        <v>155305.64000000001</v>
      </c>
      <c r="I38" s="27">
        <v>193800</v>
      </c>
      <c r="J38" s="27">
        <v>123255.19</v>
      </c>
      <c r="K38" s="27">
        <f>SUM(K39:K42)</f>
        <v>-30596</v>
      </c>
      <c r="L38" s="27">
        <f>SUM(L39:L42)</f>
        <v>161904</v>
      </c>
      <c r="M38" s="50"/>
    </row>
    <row r="39" spans="1:13" ht="18.75" customHeight="1">
      <c r="A39" s="5"/>
      <c r="B39" s="3"/>
      <c r="C39" s="5" t="s">
        <v>19</v>
      </c>
      <c r="D39" s="5" t="s">
        <v>61</v>
      </c>
      <c r="E39" s="5" t="s">
        <v>37</v>
      </c>
      <c r="F39" s="5" t="s">
        <v>11</v>
      </c>
      <c r="G39" s="6">
        <v>16393</v>
      </c>
      <c r="H39" s="6">
        <v>16392</v>
      </c>
      <c r="I39" s="6">
        <f>L39-K39</f>
        <v>21000</v>
      </c>
      <c r="J39" s="6">
        <v>17615.669999999998</v>
      </c>
      <c r="K39" s="6">
        <v>614</v>
      </c>
      <c r="L39" s="4">
        <v>21614</v>
      </c>
      <c r="M39" s="44"/>
    </row>
    <row r="40" spans="1:13">
      <c r="A40" s="2"/>
      <c r="B40" s="3"/>
      <c r="C40" s="5" t="s">
        <v>19</v>
      </c>
      <c r="D40" s="5" t="s">
        <v>61</v>
      </c>
      <c r="E40" s="5" t="s">
        <v>37</v>
      </c>
      <c r="F40" s="3">
        <v>12250</v>
      </c>
      <c r="G40" s="4">
        <v>1389</v>
      </c>
      <c r="H40" s="4">
        <v>1388.74</v>
      </c>
      <c r="I40" s="6">
        <f t="shared" ref="I40:I46" si="12">L40-K40</f>
        <v>2800</v>
      </c>
      <c r="J40" s="6">
        <f>1087.62</f>
        <v>1087.6199999999999</v>
      </c>
      <c r="K40" s="6">
        <f>-1323-105</f>
        <v>-1428</v>
      </c>
      <c r="L40" s="4">
        <f>1371.74+0.26</f>
        <v>1372</v>
      </c>
      <c r="M40" s="73" t="s">
        <v>59</v>
      </c>
    </row>
    <row r="41" spans="1:13">
      <c r="A41" s="2"/>
      <c r="B41" s="3"/>
      <c r="C41" s="5" t="s">
        <v>19</v>
      </c>
      <c r="D41" s="5" t="s">
        <v>61</v>
      </c>
      <c r="E41" s="5" t="s">
        <v>37</v>
      </c>
      <c r="F41" s="3">
        <v>12260</v>
      </c>
      <c r="G41" s="4">
        <v>76528</v>
      </c>
      <c r="H41" s="4">
        <v>76528</v>
      </c>
      <c r="I41" s="6">
        <f t="shared" si="12"/>
        <v>114700</v>
      </c>
      <c r="J41" s="6">
        <f>1300+96451</f>
        <v>97751</v>
      </c>
      <c r="K41" s="6">
        <v>-6082</v>
      </c>
      <c r="L41" s="4">
        <v>108618</v>
      </c>
      <c r="M41" s="74"/>
    </row>
    <row r="42" spans="1:13" ht="17.25" customHeight="1">
      <c r="A42" s="2"/>
      <c r="B42" s="3"/>
      <c r="C42" s="5" t="s">
        <v>19</v>
      </c>
      <c r="D42" s="5" t="s">
        <v>61</v>
      </c>
      <c r="E42" s="5" t="s">
        <v>37</v>
      </c>
      <c r="F42" s="3">
        <v>13400</v>
      </c>
      <c r="G42" s="4">
        <v>53572</v>
      </c>
      <c r="H42" s="4">
        <v>53553.62</v>
      </c>
      <c r="I42" s="6">
        <f t="shared" si="12"/>
        <v>54000</v>
      </c>
      <c r="J42" s="6">
        <v>6800</v>
      </c>
      <c r="K42" s="6">
        <v>-23700</v>
      </c>
      <c r="L42" s="4">
        <v>30300</v>
      </c>
      <c r="M42" s="74"/>
    </row>
    <row r="43" spans="1:13" s="30" customFormat="1">
      <c r="A43" s="31"/>
      <c r="B43" s="28"/>
      <c r="C43" s="26" t="s">
        <v>19</v>
      </c>
      <c r="D43" s="26" t="s">
        <v>61</v>
      </c>
      <c r="E43" s="26" t="s">
        <v>52</v>
      </c>
      <c r="F43" s="28"/>
      <c r="G43" s="29">
        <f>G44+G45+G46</f>
        <v>6656</v>
      </c>
      <c r="H43" s="29">
        <f t="shared" ref="H43:L43" si="13">H44+H45+H46</f>
        <v>6655.32</v>
      </c>
      <c r="I43" s="29">
        <f t="shared" si="13"/>
        <v>24000</v>
      </c>
      <c r="J43" s="29">
        <f t="shared" si="13"/>
        <v>84847.65</v>
      </c>
      <c r="K43" s="29">
        <f t="shared" si="13"/>
        <v>-20773</v>
      </c>
      <c r="L43" s="29">
        <f t="shared" si="13"/>
        <v>3227</v>
      </c>
      <c r="M43" s="74"/>
    </row>
    <row r="44" spans="1:13" s="49" customFormat="1">
      <c r="A44" s="45"/>
      <c r="B44" s="24"/>
      <c r="C44" s="46" t="s">
        <v>19</v>
      </c>
      <c r="D44" s="46" t="s">
        <v>61</v>
      </c>
      <c r="E44" s="46" t="s">
        <v>62</v>
      </c>
      <c r="F44" s="24">
        <v>12901</v>
      </c>
      <c r="G44" s="47">
        <v>3868</v>
      </c>
      <c r="H44" s="47">
        <v>3868</v>
      </c>
      <c r="I44" s="6">
        <f t="shared" si="12"/>
        <v>15000</v>
      </c>
      <c r="J44" s="47">
        <v>0</v>
      </c>
      <c r="K44" s="48">
        <v>-15000</v>
      </c>
      <c r="L44" s="47">
        <v>0</v>
      </c>
      <c r="M44" s="74"/>
    </row>
    <row r="45" spans="1:13" ht="14.25" customHeight="1">
      <c r="A45" s="2"/>
      <c r="B45" s="3"/>
      <c r="C45" s="5" t="s">
        <v>19</v>
      </c>
      <c r="D45" s="5" t="s">
        <v>61</v>
      </c>
      <c r="E45" s="5" t="s">
        <v>53</v>
      </c>
      <c r="F45" s="3">
        <v>12902</v>
      </c>
      <c r="G45" s="4">
        <v>2788</v>
      </c>
      <c r="H45" s="4">
        <v>2787.32</v>
      </c>
      <c r="I45" s="6">
        <f t="shared" si="12"/>
        <v>8500</v>
      </c>
      <c r="J45" s="4">
        <v>33187.839999999997</v>
      </c>
      <c r="K45" s="6">
        <v>-5677</v>
      </c>
      <c r="L45" s="4">
        <v>2823</v>
      </c>
      <c r="M45" s="74"/>
    </row>
    <row r="46" spans="1:13">
      <c r="A46" s="2"/>
      <c r="B46" s="3"/>
      <c r="C46" s="5" t="s">
        <v>19</v>
      </c>
      <c r="D46" s="5" t="s">
        <v>61</v>
      </c>
      <c r="E46" s="5" t="s">
        <v>54</v>
      </c>
      <c r="F46" s="3">
        <v>12902</v>
      </c>
      <c r="G46" s="4">
        <v>0</v>
      </c>
      <c r="H46" s="4">
        <v>0</v>
      </c>
      <c r="I46" s="6">
        <f t="shared" si="12"/>
        <v>500</v>
      </c>
      <c r="J46" s="4">
        <v>51659.81</v>
      </c>
      <c r="K46" s="6">
        <v>-96</v>
      </c>
      <c r="L46" s="4">
        <v>404</v>
      </c>
      <c r="M46" s="75"/>
    </row>
    <row r="47" spans="1:13" s="11" customFormat="1" ht="57">
      <c r="A47" s="8">
        <v>4</v>
      </c>
      <c r="B47" s="9" t="s">
        <v>63</v>
      </c>
      <c r="C47" s="9"/>
      <c r="D47" s="9"/>
      <c r="E47" s="9"/>
      <c r="F47" s="9"/>
      <c r="G47" s="10">
        <f t="shared" ref="G47:L47" si="14">G48</f>
        <v>1756477</v>
      </c>
      <c r="H47" s="10">
        <f t="shared" si="14"/>
        <v>1754134.39</v>
      </c>
      <c r="I47" s="10">
        <f t="shared" si="14"/>
        <v>2205000</v>
      </c>
      <c r="J47" s="10">
        <f t="shared" si="14"/>
        <v>1455508.15</v>
      </c>
      <c r="K47" s="10">
        <f t="shared" si="14"/>
        <v>-379972</v>
      </c>
      <c r="L47" s="10">
        <f t="shared" si="14"/>
        <v>1825028</v>
      </c>
      <c r="M47" s="34"/>
    </row>
    <row r="48" spans="1:13" s="11" customFormat="1" ht="60">
      <c r="A48" s="5" t="s">
        <v>64</v>
      </c>
      <c r="B48" s="3" t="s">
        <v>15</v>
      </c>
      <c r="C48" s="5" t="s">
        <v>65</v>
      </c>
      <c r="D48" s="5" t="s">
        <v>66</v>
      </c>
      <c r="E48" s="9"/>
      <c r="F48" s="9"/>
      <c r="G48" s="10">
        <v>1756477</v>
      </c>
      <c r="H48" s="10">
        <v>1754134.39</v>
      </c>
      <c r="I48" s="10">
        <v>2205000</v>
      </c>
      <c r="J48" s="10">
        <v>1455508.15</v>
      </c>
      <c r="K48" s="10">
        <f>K49+K50+K51+K52</f>
        <v>-379972</v>
      </c>
      <c r="L48" s="10">
        <f>I48+K48</f>
        <v>1825028</v>
      </c>
      <c r="M48" s="70" t="s">
        <v>76</v>
      </c>
    </row>
    <row r="49" spans="1:13">
      <c r="A49" s="5"/>
      <c r="B49" s="3"/>
      <c r="C49" s="26" t="s">
        <v>65</v>
      </c>
      <c r="D49" s="26" t="s">
        <v>66</v>
      </c>
      <c r="E49" s="3">
        <v>121</v>
      </c>
      <c r="F49" s="3">
        <v>12110</v>
      </c>
      <c r="G49" s="4">
        <v>1292337</v>
      </c>
      <c r="H49" s="4">
        <v>1292336.25</v>
      </c>
      <c r="I49" s="4">
        <v>1640000</v>
      </c>
      <c r="J49" s="4">
        <v>1084144.6299999999</v>
      </c>
      <c r="K49" s="4">
        <v>-303524</v>
      </c>
      <c r="L49" s="4">
        <f>I49+K49</f>
        <v>1336476</v>
      </c>
      <c r="M49" s="72"/>
    </row>
    <row r="50" spans="1:13">
      <c r="A50" s="5"/>
      <c r="B50" s="3"/>
      <c r="C50" s="26" t="s">
        <v>65</v>
      </c>
      <c r="D50" s="26" t="s">
        <v>66</v>
      </c>
      <c r="E50" s="3">
        <v>122</v>
      </c>
      <c r="F50" s="3">
        <v>12120</v>
      </c>
      <c r="G50" s="4">
        <v>97</v>
      </c>
      <c r="H50" s="4">
        <v>295.38</v>
      </c>
      <c r="I50" s="4">
        <v>1000</v>
      </c>
      <c r="J50" s="4">
        <v>450</v>
      </c>
      <c r="K50" s="4">
        <v>-400</v>
      </c>
      <c r="L50" s="4">
        <f t="shared" ref="L50:L55" si="15">I50+K50</f>
        <v>600</v>
      </c>
      <c r="M50" s="72"/>
    </row>
    <row r="51" spans="1:13">
      <c r="A51" s="5"/>
      <c r="B51" s="3"/>
      <c r="C51" s="26" t="s">
        <v>65</v>
      </c>
      <c r="D51" s="26" t="s">
        <v>66</v>
      </c>
      <c r="E51" s="3">
        <v>129</v>
      </c>
      <c r="F51" s="3">
        <v>12130</v>
      </c>
      <c r="G51" s="4">
        <v>382000</v>
      </c>
      <c r="H51" s="4">
        <v>382000</v>
      </c>
      <c r="I51" s="4">
        <v>494000</v>
      </c>
      <c r="J51" s="4">
        <v>310228.58</v>
      </c>
      <c r="K51" s="4">
        <v>-79590</v>
      </c>
      <c r="L51" s="4">
        <f t="shared" si="15"/>
        <v>414410</v>
      </c>
      <c r="M51" s="72"/>
    </row>
    <row r="52" spans="1:13" s="30" customFormat="1" ht="18" customHeight="1">
      <c r="A52" s="26"/>
      <c r="B52" s="28"/>
      <c r="C52" s="26" t="s">
        <v>65</v>
      </c>
      <c r="D52" s="26" t="s">
        <v>66</v>
      </c>
      <c r="E52" s="26" t="s">
        <v>37</v>
      </c>
      <c r="F52" s="26"/>
      <c r="G52" s="27">
        <v>79920</v>
      </c>
      <c r="H52" s="27">
        <v>77652.649999999994</v>
      </c>
      <c r="I52" s="27">
        <v>64000</v>
      </c>
      <c r="J52" s="27">
        <v>58653.19</v>
      </c>
      <c r="K52" s="27">
        <f>K53+K54+K55</f>
        <v>3542</v>
      </c>
      <c r="L52" s="4">
        <f t="shared" si="15"/>
        <v>67542</v>
      </c>
      <c r="M52" s="72"/>
    </row>
    <row r="53" spans="1:13" ht="18.75" customHeight="1">
      <c r="A53" s="5"/>
      <c r="B53" s="3"/>
      <c r="C53" s="5" t="s">
        <v>65</v>
      </c>
      <c r="D53" s="5" t="s">
        <v>66</v>
      </c>
      <c r="E53" s="5" t="s">
        <v>37</v>
      </c>
      <c r="F53" s="5" t="s">
        <v>11</v>
      </c>
      <c r="G53" s="6">
        <v>20535</v>
      </c>
      <c r="H53" s="6">
        <v>20534.650000000001</v>
      </c>
      <c r="I53" s="6">
        <f>1762+18238</f>
        <v>20000</v>
      </c>
      <c r="J53" s="6">
        <f>1761.39+16130.01</f>
        <v>17891.400000000001</v>
      </c>
      <c r="K53" s="6">
        <v>1693</v>
      </c>
      <c r="L53" s="4">
        <f t="shared" si="15"/>
        <v>21693</v>
      </c>
      <c r="M53" s="72"/>
    </row>
    <row r="54" spans="1:13">
      <c r="A54" s="2"/>
      <c r="B54" s="3"/>
      <c r="C54" s="5" t="s">
        <v>65</v>
      </c>
      <c r="D54" s="5" t="s">
        <v>66</v>
      </c>
      <c r="E54" s="5" t="s">
        <v>37</v>
      </c>
      <c r="F54" s="3">
        <v>12250</v>
      </c>
      <c r="G54" s="4">
        <v>2267</v>
      </c>
      <c r="H54" s="4">
        <v>0</v>
      </c>
      <c r="I54" s="6">
        <f>2101.68+2898.32</f>
        <v>5000</v>
      </c>
      <c r="J54" s="6">
        <f>10.83+2898.32</f>
        <v>2909.15</v>
      </c>
      <c r="K54" s="6">
        <v>-2090</v>
      </c>
      <c r="L54" s="4">
        <f t="shared" si="15"/>
        <v>2910</v>
      </c>
      <c r="M54" s="72"/>
    </row>
    <row r="55" spans="1:13">
      <c r="A55" s="2"/>
      <c r="B55" s="3"/>
      <c r="C55" s="5" t="s">
        <v>65</v>
      </c>
      <c r="D55" s="5" t="s">
        <v>66</v>
      </c>
      <c r="E55" s="5" t="s">
        <v>37</v>
      </c>
      <c r="F55" s="3">
        <v>12260</v>
      </c>
      <c r="G55" s="4">
        <v>22332</v>
      </c>
      <c r="H55" s="4">
        <v>22332</v>
      </c>
      <c r="I55" s="6">
        <f>19100.5+3303.5</f>
        <v>22404</v>
      </c>
      <c r="J55" s="6">
        <f>18682+3303.5</f>
        <v>21985.5</v>
      </c>
      <c r="K55" s="6">
        <v>3939</v>
      </c>
      <c r="L55" s="4">
        <f t="shared" si="15"/>
        <v>26343</v>
      </c>
      <c r="M55" s="71"/>
    </row>
    <row r="56" spans="1:13" s="11" customFormat="1" ht="14.25">
      <c r="A56" s="8">
        <v>5</v>
      </c>
      <c r="B56" s="9" t="s">
        <v>38</v>
      </c>
      <c r="C56" s="8"/>
      <c r="D56" s="8"/>
      <c r="E56" s="8"/>
      <c r="F56" s="8"/>
      <c r="G56" s="12">
        <f t="shared" ref="G56:J56" si="16">G57</f>
        <v>721180</v>
      </c>
      <c r="H56" s="12">
        <f t="shared" si="16"/>
        <v>721177.57</v>
      </c>
      <c r="I56" s="12">
        <f t="shared" si="16"/>
        <v>723827</v>
      </c>
      <c r="J56" s="12">
        <f t="shared" si="16"/>
        <v>595562.67000000004</v>
      </c>
      <c r="K56" s="12">
        <f>K57+K60</f>
        <v>12278</v>
      </c>
      <c r="L56" s="12">
        <f>L57+L60</f>
        <v>746105</v>
      </c>
      <c r="M56" s="39"/>
    </row>
    <row r="57" spans="1:13" s="11" customFormat="1" ht="81.75" customHeight="1">
      <c r="A57" s="5" t="s">
        <v>67</v>
      </c>
      <c r="B57" s="51" t="s">
        <v>68</v>
      </c>
      <c r="C57" s="5" t="s">
        <v>19</v>
      </c>
      <c r="D57" s="5" t="s">
        <v>69</v>
      </c>
      <c r="E57" s="9"/>
      <c r="F57" s="8"/>
      <c r="G57" s="6">
        <v>721180</v>
      </c>
      <c r="H57" s="6">
        <v>721177.57</v>
      </c>
      <c r="I57" s="6">
        <v>723827</v>
      </c>
      <c r="J57" s="6">
        <v>595562.67000000004</v>
      </c>
      <c r="K57" s="6">
        <f>K58+K59</f>
        <v>15758</v>
      </c>
      <c r="L57" s="4">
        <f>I57+K57</f>
        <v>739585</v>
      </c>
      <c r="M57" s="56"/>
    </row>
    <row r="58" spans="1:13" s="49" customFormat="1" hidden="1">
      <c r="A58" s="46"/>
      <c r="B58" s="24"/>
      <c r="C58" s="46" t="s">
        <v>19</v>
      </c>
      <c r="D58" s="46" t="s">
        <v>69</v>
      </c>
      <c r="E58" s="24">
        <v>121</v>
      </c>
      <c r="F58" s="45">
        <v>12110</v>
      </c>
      <c r="G58" s="48">
        <v>561893</v>
      </c>
      <c r="H58" s="48">
        <v>561892.71</v>
      </c>
      <c r="I58" s="48">
        <v>556277</v>
      </c>
      <c r="J58" s="48">
        <v>454269.51</v>
      </c>
      <c r="K58" s="48"/>
      <c r="L58" s="4">
        <f t="shared" ref="L58:L62" si="17">I58+K58</f>
        <v>556277</v>
      </c>
      <c r="M58" s="57"/>
    </row>
    <row r="59" spans="1:13" s="49" customFormat="1" ht="24">
      <c r="A59" s="46"/>
      <c r="B59" s="24"/>
      <c r="C59" s="46" t="s">
        <v>19</v>
      </c>
      <c r="D59" s="46" t="s">
        <v>69</v>
      </c>
      <c r="E59" s="24">
        <v>129</v>
      </c>
      <c r="F59" s="45">
        <v>12130</v>
      </c>
      <c r="G59" s="48">
        <v>155598</v>
      </c>
      <c r="H59" s="48">
        <v>155598</v>
      </c>
      <c r="I59" s="48">
        <v>167550</v>
      </c>
      <c r="J59" s="48">
        <v>141293.16</v>
      </c>
      <c r="K59" s="48">
        <v>15758</v>
      </c>
      <c r="L59" s="4">
        <f t="shared" si="17"/>
        <v>183308</v>
      </c>
      <c r="M59" s="58" t="s">
        <v>73</v>
      </c>
    </row>
    <row r="60" spans="1:13" s="49" customFormat="1" ht="60">
      <c r="A60" s="46"/>
      <c r="B60" s="24" t="s">
        <v>15</v>
      </c>
      <c r="C60" s="46" t="s">
        <v>19</v>
      </c>
      <c r="D60" s="46" t="s">
        <v>39</v>
      </c>
      <c r="E60" s="24"/>
      <c r="F60" s="45"/>
      <c r="G60" s="48">
        <v>3689</v>
      </c>
      <c r="H60" s="48">
        <v>3686.89</v>
      </c>
      <c r="I60" s="48">
        <v>10000</v>
      </c>
      <c r="J60" s="48">
        <f t="shared" ref="J60:K60" si="18">J61</f>
        <v>3675</v>
      </c>
      <c r="K60" s="48">
        <f t="shared" si="18"/>
        <v>-3480</v>
      </c>
      <c r="L60" s="4">
        <f t="shared" si="17"/>
        <v>6520</v>
      </c>
      <c r="M60" s="70" t="s">
        <v>59</v>
      </c>
    </row>
    <row r="61" spans="1:13" s="49" customFormat="1" ht="25.5" customHeight="1">
      <c r="A61" s="45"/>
      <c r="B61" s="24"/>
      <c r="C61" s="46" t="s">
        <v>19</v>
      </c>
      <c r="D61" s="46" t="s">
        <v>39</v>
      </c>
      <c r="E61" s="46" t="s">
        <v>37</v>
      </c>
      <c r="F61" s="45"/>
      <c r="G61" s="48">
        <v>3675</v>
      </c>
      <c r="H61" s="48">
        <v>3675</v>
      </c>
      <c r="I61" s="48">
        <v>9965</v>
      </c>
      <c r="J61" s="48">
        <f>J62</f>
        <v>3675</v>
      </c>
      <c r="K61" s="48">
        <v>-3480</v>
      </c>
      <c r="L61" s="4">
        <f t="shared" si="17"/>
        <v>6485</v>
      </c>
      <c r="M61" s="72"/>
    </row>
    <row r="62" spans="1:13">
      <c r="A62" s="2"/>
      <c r="B62" s="2"/>
      <c r="C62" s="5" t="s">
        <v>19</v>
      </c>
      <c r="D62" s="5" t="s">
        <v>39</v>
      </c>
      <c r="E62" s="2">
        <v>244</v>
      </c>
      <c r="F62" s="2">
        <v>12260</v>
      </c>
      <c r="G62" s="6">
        <v>3675</v>
      </c>
      <c r="H62" s="6">
        <v>3675</v>
      </c>
      <c r="I62" s="6">
        <v>7155</v>
      </c>
      <c r="J62" s="6">
        <v>3675</v>
      </c>
      <c r="K62" s="6">
        <v>-3480</v>
      </c>
      <c r="L62" s="4">
        <f t="shared" si="17"/>
        <v>3675</v>
      </c>
      <c r="M62" s="71"/>
    </row>
    <row r="63" spans="1:13">
      <c r="A63" s="20"/>
      <c r="B63" s="20"/>
      <c r="C63" s="21"/>
      <c r="D63" s="20"/>
      <c r="E63" s="20"/>
      <c r="F63" s="20"/>
      <c r="G63" s="22"/>
      <c r="H63" s="22"/>
      <c r="I63" s="22"/>
      <c r="J63" s="22"/>
      <c r="K63" s="22"/>
      <c r="L63" s="23"/>
      <c r="M63" s="40"/>
    </row>
    <row r="64" spans="1:13">
      <c r="A64" s="20"/>
      <c r="B64" s="20"/>
      <c r="C64" s="21"/>
      <c r="D64" s="20"/>
      <c r="E64" s="20"/>
      <c r="F64" s="20"/>
      <c r="G64" s="22"/>
      <c r="H64" s="22"/>
      <c r="I64" s="22"/>
      <c r="J64" s="22"/>
      <c r="K64" s="22"/>
      <c r="L64" s="23"/>
      <c r="M64" s="40"/>
    </row>
    <row r="65" spans="2:14" ht="35.25" customHeight="1"/>
    <row r="66" spans="2:14" customFormat="1" ht="44.25" customHeight="1">
      <c r="B66" t="s">
        <v>22</v>
      </c>
      <c r="G66" s="17"/>
      <c r="H66" s="17"/>
      <c r="I66" s="17"/>
      <c r="J66" s="19"/>
      <c r="K66" s="14"/>
      <c r="L66" s="14"/>
      <c r="M66" s="41"/>
      <c r="N66" s="13"/>
    </row>
    <row r="67" spans="2:14" customFormat="1" ht="23.25" customHeight="1">
      <c r="B67" s="59" t="s">
        <v>23</v>
      </c>
      <c r="C67" s="60"/>
      <c r="D67" s="60"/>
      <c r="E67" s="60"/>
      <c r="F67" s="60"/>
      <c r="G67" s="61"/>
      <c r="H67" s="17"/>
      <c r="I67" s="17"/>
      <c r="J67" s="19"/>
      <c r="K67" s="14"/>
      <c r="L67" s="14"/>
      <c r="M67" s="41"/>
      <c r="N67" s="13"/>
    </row>
    <row r="68" spans="2:14" customFormat="1" ht="146.25" customHeight="1">
      <c r="B68" s="15" t="s">
        <v>24</v>
      </c>
      <c r="C68" s="15" t="s">
        <v>25</v>
      </c>
      <c r="D68" s="15" t="s">
        <v>26</v>
      </c>
      <c r="E68" s="15"/>
      <c r="F68" s="15" t="s">
        <v>27</v>
      </c>
      <c r="G68" s="18" t="s">
        <v>28</v>
      </c>
      <c r="H68" s="17"/>
      <c r="I68" s="17"/>
      <c r="J68" s="17"/>
      <c r="M68" s="42"/>
    </row>
    <row r="69" spans="2:14" customFormat="1" ht="18.75" customHeight="1">
      <c r="B69" s="16">
        <v>22028000</v>
      </c>
      <c r="C69" s="16">
        <v>20147649</v>
      </c>
      <c r="D69" s="16">
        <f>K5+K11+K56+K36+K47</f>
        <v>-410060</v>
      </c>
      <c r="E69" s="16"/>
      <c r="F69" s="16">
        <f>C69+D69</f>
        <v>19737589</v>
      </c>
      <c r="G69" s="16">
        <f>F69-B69</f>
        <v>-2290411</v>
      </c>
      <c r="H69" s="17"/>
      <c r="I69" s="17"/>
      <c r="J69" s="17"/>
      <c r="M69" s="42"/>
    </row>
    <row r="70" spans="2:14" customFormat="1">
      <c r="G70" s="17"/>
      <c r="H70" s="17"/>
      <c r="I70" s="17"/>
      <c r="J70" s="17"/>
      <c r="M70" s="42"/>
    </row>
    <row r="71" spans="2:14" customFormat="1">
      <c r="B71" t="s">
        <v>32</v>
      </c>
      <c r="G71" s="17"/>
      <c r="H71" s="17"/>
      <c r="I71" s="17"/>
      <c r="J71" s="17"/>
      <c r="M71" s="42"/>
    </row>
    <row r="72" spans="2:14" customFormat="1">
      <c r="G72" s="17"/>
      <c r="H72" s="17"/>
      <c r="I72" s="17"/>
      <c r="J72" s="17"/>
      <c r="M72" s="42"/>
    </row>
    <row r="73" spans="2:14" customFormat="1">
      <c r="B73" t="s">
        <v>29</v>
      </c>
      <c r="G73" s="17"/>
      <c r="H73" s="17"/>
      <c r="I73" s="17"/>
      <c r="J73" s="17"/>
      <c r="M73" s="42"/>
    </row>
    <row r="74" spans="2:14" customFormat="1">
      <c r="B74" t="s">
        <v>33</v>
      </c>
      <c r="G74" s="17"/>
      <c r="H74" s="17"/>
      <c r="I74" s="17"/>
      <c r="J74" s="17"/>
      <c r="M74" s="42"/>
    </row>
    <row r="75" spans="2:14" customFormat="1">
      <c r="B75" t="s">
        <v>30</v>
      </c>
      <c r="G75" s="17"/>
      <c r="H75" s="17"/>
      <c r="I75" s="17"/>
      <c r="J75" s="17"/>
      <c r="M75" s="42"/>
    </row>
    <row r="76" spans="2:14" customFormat="1">
      <c r="B76" t="s">
        <v>34</v>
      </c>
      <c r="G76" s="17"/>
      <c r="H76" s="17"/>
      <c r="I76" s="17"/>
      <c r="J76" s="17"/>
      <c r="M76" s="42"/>
    </row>
  </sheetData>
  <mergeCells count="21">
    <mergeCell ref="M48:M55"/>
    <mergeCell ref="M60:M62"/>
    <mergeCell ref="M40:M46"/>
    <mergeCell ref="M26:M27"/>
    <mergeCell ref="M30:M32"/>
    <mergeCell ref="B67:G67"/>
    <mergeCell ref="L3:L4"/>
    <mergeCell ref="A1:M1"/>
    <mergeCell ref="G3:H3"/>
    <mergeCell ref="I3:J3"/>
    <mergeCell ref="A3:A4"/>
    <mergeCell ref="B3:B4"/>
    <mergeCell ref="C3:C4"/>
    <mergeCell ref="D3:D4"/>
    <mergeCell ref="F3:F4"/>
    <mergeCell ref="K3:K4"/>
    <mergeCell ref="M3:M4"/>
    <mergeCell ref="E3:E4"/>
    <mergeCell ref="M14:M15"/>
    <mergeCell ref="M17:M19"/>
    <mergeCell ref="M9:M10"/>
  </mergeCells>
  <pageMargins left="0.70866141732283472" right="0.11811023622047245" top="0.15748031496062992" bottom="0.55118110236220474" header="0.11811023622047245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2016-08-05T04:44:16Z</cp:lastPrinted>
  <dcterms:created xsi:type="dcterms:W3CDTF">2016-05-31T05:14:02Z</dcterms:created>
  <dcterms:modified xsi:type="dcterms:W3CDTF">2016-11-11T10:35:56Z</dcterms:modified>
</cp:coreProperties>
</file>