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0" windowWidth="18195" windowHeight="113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Лист1!$3:$4</definedName>
  </definedNames>
  <calcPr calcId="124519"/>
</workbook>
</file>

<file path=xl/calcChain.xml><?xml version="1.0" encoding="utf-8"?>
<calcChain xmlns="http://schemas.openxmlformats.org/spreadsheetml/2006/main">
  <c r="D105" i="1"/>
  <c r="L92"/>
  <c r="L82"/>
  <c r="K86"/>
  <c r="L87"/>
  <c r="L88"/>
  <c r="L89"/>
  <c r="L90"/>
  <c r="L91"/>
  <c r="L86"/>
  <c r="L63"/>
  <c r="K63"/>
  <c r="L75"/>
  <c r="L66"/>
  <c r="L80"/>
  <c r="I77"/>
  <c r="L77" s="1"/>
  <c r="J77"/>
  <c r="L76"/>
  <c r="L74"/>
  <c r="L73"/>
  <c r="L72"/>
  <c r="L70"/>
  <c r="L67"/>
  <c r="L65"/>
  <c r="L64" s="1"/>
  <c r="L69"/>
  <c r="K69"/>
  <c r="J69"/>
  <c r="I69"/>
  <c r="H69"/>
  <c r="G69"/>
  <c r="I68"/>
  <c r="K66"/>
  <c r="K64"/>
  <c r="J64"/>
  <c r="I64"/>
  <c r="H64"/>
  <c r="G64"/>
  <c r="K8"/>
  <c r="L60"/>
  <c r="L61"/>
  <c r="L59"/>
  <c r="L52"/>
  <c r="L49"/>
  <c r="L50"/>
  <c r="L48"/>
  <c r="H47"/>
  <c r="K47"/>
  <c r="J47"/>
  <c r="J46" s="1"/>
  <c r="I47"/>
  <c r="I46" s="1"/>
  <c r="G47"/>
  <c r="J42"/>
  <c r="L44"/>
  <c r="L45"/>
  <c r="J43"/>
  <c r="I43"/>
  <c r="L43" s="1"/>
  <c r="L42" s="1"/>
  <c r="L40"/>
  <c r="L41"/>
  <c r="L39"/>
  <c r="K42"/>
  <c r="H42"/>
  <c r="G42"/>
  <c r="I38"/>
  <c r="L38"/>
  <c r="K38"/>
  <c r="J38"/>
  <c r="J37" s="1"/>
  <c r="H38"/>
  <c r="H37" s="1"/>
  <c r="G38"/>
  <c r="L33"/>
  <c r="L32"/>
  <c r="L30"/>
  <c r="L29"/>
  <c r="J29"/>
  <c r="L28"/>
  <c r="I26"/>
  <c r="J26"/>
  <c r="L24"/>
  <c r="L23"/>
  <c r="K23"/>
  <c r="J23"/>
  <c r="I23"/>
  <c r="H23"/>
  <c r="G23"/>
  <c r="L19"/>
  <c r="L18" s="1"/>
  <c r="H18"/>
  <c r="I18"/>
  <c r="J18"/>
  <c r="K18"/>
  <c r="G18"/>
  <c r="I22"/>
  <c r="L21"/>
  <c r="L16"/>
  <c r="L15"/>
  <c r="K14"/>
  <c r="K37" l="1"/>
  <c r="L37"/>
  <c r="L47"/>
  <c r="I42"/>
  <c r="I37" s="1"/>
  <c r="L14"/>
  <c r="G37"/>
  <c r="L10" l="1"/>
  <c r="L9"/>
  <c r="H14" l="1"/>
  <c r="I14"/>
  <c r="J14"/>
  <c r="G14"/>
  <c r="J12" l="1"/>
  <c r="I12"/>
  <c r="L12" s="1"/>
  <c r="J11"/>
  <c r="I11"/>
  <c r="L11" s="1"/>
  <c r="J54"/>
  <c r="L54"/>
  <c r="K54"/>
  <c r="L58"/>
  <c r="I57"/>
  <c r="L53" l="1"/>
  <c r="H54"/>
  <c r="G54"/>
  <c r="K58" l="1"/>
  <c r="K53" s="1"/>
  <c r="K51" s="1"/>
  <c r="H58"/>
  <c r="H53" s="1"/>
  <c r="G58"/>
  <c r="G53" s="1"/>
  <c r="I56"/>
  <c r="I55"/>
  <c r="L94"/>
  <c r="L95"/>
  <c r="L97"/>
  <c r="L98"/>
  <c r="K93"/>
  <c r="L93" s="1"/>
  <c r="K96"/>
  <c r="L96" s="1"/>
  <c r="L84"/>
  <c r="L85"/>
  <c r="L83"/>
  <c r="J89"/>
  <c r="I89"/>
  <c r="J88"/>
  <c r="I88"/>
  <c r="G81"/>
  <c r="H81"/>
  <c r="J81"/>
  <c r="I81"/>
  <c r="I79"/>
  <c r="I78"/>
  <c r="L71"/>
  <c r="K71"/>
  <c r="H77"/>
  <c r="K77"/>
  <c r="G77"/>
  <c r="J62"/>
  <c r="I62"/>
  <c r="H62"/>
  <c r="G62"/>
  <c r="J97"/>
  <c r="J96" s="1"/>
  <c r="L51" l="1"/>
  <c r="L46" s="1"/>
  <c r="K46"/>
  <c r="G13"/>
  <c r="J13"/>
  <c r="H13"/>
  <c r="I54"/>
  <c r="K92"/>
  <c r="I58"/>
  <c r="I53" s="1"/>
  <c r="K82"/>
  <c r="L81" s="1"/>
  <c r="K62" l="1"/>
  <c r="L62" s="1"/>
  <c r="I13"/>
  <c r="K81"/>
  <c r="K34"/>
  <c r="L34"/>
  <c r="J34"/>
  <c r="G34"/>
  <c r="H34"/>
  <c r="I36"/>
  <c r="I35"/>
  <c r="K20"/>
  <c r="I27"/>
  <c r="I31"/>
  <c r="H25"/>
  <c r="G25"/>
  <c r="J5"/>
  <c r="L5"/>
  <c r="H5"/>
  <c r="G5"/>
  <c r="I5"/>
  <c r="L20" l="1"/>
  <c r="K17"/>
  <c r="K13" s="1"/>
  <c r="L13" s="1"/>
  <c r="I34"/>
  <c r="K5"/>
  <c r="K25"/>
  <c r="L25" s="1"/>
  <c r="L17" l="1"/>
  <c r="H92"/>
  <c r="G92"/>
  <c r="F105" l="1"/>
  <c r="G105" s="1"/>
</calcChain>
</file>

<file path=xl/sharedStrings.xml><?xml version="1.0" encoding="utf-8"?>
<sst xmlns="http://schemas.openxmlformats.org/spreadsheetml/2006/main" count="300" uniqueCount="85">
  <si>
    <t>Утвержденный план</t>
  </si>
  <si>
    <t>уточнения (+,-)</t>
  </si>
  <si>
    <t>№п/п</t>
  </si>
  <si>
    <t>Наименование ГРБС</t>
  </si>
  <si>
    <t xml:space="preserve">Раздел, подраздел, целевая статья </t>
  </si>
  <si>
    <t xml:space="preserve">Вид расходов </t>
  </si>
  <si>
    <t>Доп. классификация</t>
  </si>
  <si>
    <t xml:space="preserve">Подробный расчет, пояснения </t>
  </si>
  <si>
    <t>Совет народных депутатов города Фокино</t>
  </si>
  <si>
    <t>0103</t>
  </si>
  <si>
    <t>70 0 00 10100</t>
  </si>
  <si>
    <t>12210</t>
  </si>
  <si>
    <t>Администрация города Фокино</t>
  </si>
  <si>
    <t>0104</t>
  </si>
  <si>
    <t>02 1 01 10100</t>
  </si>
  <si>
    <t>Руководство и управление в сфере установленных функций органов местного самоуправления</t>
  </si>
  <si>
    <t>руб.</t>
  </si>
  <si>
    <t>0106</t>
  </si>
  <si>
    <t xml:space="preserve">кассовое исполнение </t>
  </si>
  <si>
    <t>Утвержденный план 2015</t>
  </si>
  <si>
    <t>Дополнительно:</t>
  </si>
  <si>
    <t>2016 год , рублей</t>
  </si>
  <si>
    <t>Установленный норматив формирования расходов на содержание органов местного самоуправления Брянской области</t>
  </si>
  <si>
    <t xml:space="preserve">Утвержденные расходы на последнюю дату </t>
  </si>
  <si>
    <t>Сумма уточнения (+;-)</t>
  </si>
  <si>
    <t xml:space="preserve">Утвердженные расходы с учетом уточнения </t>
  </si>
  <si>
    <t>Отклонение утвержденных расходов с учетом уточнения от норматива</t>
  </si>
  <si>
    <t xml:space="preserve">исполнитель </t>
  </si>
  <si>
    <t>телефон</t>
  </si>
  <si>
    <t>Сумма с учетом уточнения</t>
  </si>
  <si>
    <t xml:space="preserve">Начальник финансового управления                                  А.Т. Шеремето </t>
  </si>
  <si>
    <t>Зам начальника финансового управления               Е.С. Грибкова</t>
  </si>
  <si>
    <t>8(48333)47719</t>
  </si>
  <si>
    <t>Пояснение к уточнению  бюджета по расходам на финансовое обеспечение    деятельности органов местного самоуправления                                                                                                                                                                                       ГО "город  Фокино"</t>
  </si>
  <si>
    <t xml:space="preserve">целевая статья </t>
  </si>
  <si>
    <t>244</t>
  </si>
  <si>
    <t>КСПГФ</t>
  </si>
  <si>
    <t>70 0 00  10100</t>
  </si>
  <si>
    <t>3.1</t>
  </si>
  <si>
    <t>129</t>
  </si>
  <si>
    <t>12130</t>
  </si>
  <si>
    <t>12110</t>
  </si>
  <si>
    <t>121</t>
  </si>
  <si>
    <t>12220</t>
  </si>
  <si>
    <t>850</t>
  </si>
  <si>
    <t>852</t>
  </si>
  <si>
    <t>853</t>
  </si>
  <si>
    <t xml:space="preserve">Экономия в рамках  исполнения </t>
  </si>
  <si>
    <t>Финансовое управление города Фокино</t>
  </si>
  <si>
    <t>03 0 01 10100</t>
  </si>
  <si>
    <t>851</t>
  </si>
  <si>
    <t>Комитет по управлению муниципальным имуществом города Фокино</t>
  </si>
  <si>
    <t>4.1</t>
  </si>
  <si>
    <t>0113</t>
  </si>
  <si>
    <t>05 0 01 10100</t>
  </si>
  <si>
    <t>5.1</t>
  </si>
  <si>
    <t>Руководитель контрольно-счётного органа муниципального образования и его заместители</t>
  </si>
  <si>
    <t>70 0 00  10060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</si>
  <si>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</si>
  <si>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1006</t>
  </si>
  <si>
    <t>02 7 02 16720</t>
  </si>
  <si>
    <t>пересчет за 2015,2016 год ,техническая ошибка</t>
  </si>
  <si>
    <t>Экономия в рамках  исполнения . Оптимизация структуры.</t>
  </si>
  <si>
    <t>кассовое исполнение   на 01.12.2016</t>
  </si>
  <si>
    <t>13400</t>
  </si>
  <si>
    <t>Обеспечение деятельности главы исполнительно-распорядительного органа муниципального образования</t>
  </si>
  <si>
    <t>02 1 01 10010</t>
  </si>
  <si>
    <t>канц. Товары</t>
  </si>
  <si>
    <t>Экономия в рамках  исполнения . Оптимизация структуры.должность на время декретного отпуска не замещена. ДО обязанности перераспределены без  доплат</t>
  </si>
  <si>
    <t>2 машины, обогреватель</t>
  </si>
  <si>
    <t>ремонт оргтехники</t>
  </si>
  <si>
    <t>гидрометио услуги</t>
  </si>
  <si>
    <t>ГСМ,канцтовары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</si>
  <si>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</si>
  <si>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02 1 02 12020</t>
  </si>
  <si>
    <t>13100</t>
  </si>
  <si>
    <t>перераспределение в рамках  исполнения (принтер, канцтовары)</t>
  </si>
  <si>
    <t xml:space="preserve">Осуществление первичного воинского учета на территориях, где отсутствуют военные комиссариаты </t>
  </si>
  <si>
    <t>0203</t>
  </si>
  <si>
    <t>02 1 02 51180</t>
  </si>
  <si>
    <t>12260</t>
  </si>
  <si>
    <t>обучение</t>
  </si>
  <si>
    <t>принтер</t>
  </si>
  <si>
    <t>канцтовары, комплектующие оргтехнике</t>
  </si>
  <si>
    <t>обслуживание программ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</si>
</sst>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i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/>
    </xf>
    <xf numFmtId="4" fontId="1" fillId="0" borderId="1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" fontId="2" fillId="0" borderId="1" xfId="0" applyNumberFormat="1" applyFont="1" applyBorder="1" applyAlignment="1">
      <alignment horizontal="left" vertical="top"/>
    </xf>
    <xf numFmtId="0" fontId="0" fillId="0" borderId="0" xfId="0" applyBorder="1"/>
    <xf numFmtId="2" fontId="3" fillId="0" borderId="0" xfId="0" applyNumberFormat="1" applyFont="1" applyFill="1" applyBorder="1"/>
    <xf numFmtId="2" fontId="0" fillId="0" borderId="1" xfId="0" applyNumberFormat="1" applyBorder="1" applyAlignment="1">
      <alignment vertical="top" wrapText="1"/>
    </xf>
    <xf numFmtId="4" fontId="0" fillId="0" borderId="1" xfId="0" applyNumberFormat="1" applyBorder="1"/>
    <xf numFmtId="4" fontId="0" fillId="0" borderId="0" xfId="0" applyNumberFormat="1"/>
    <xf numFmtId="4" fontId="0" fillId="0" borderId="1" xfId="0" applyNumberFormat="1" applyBorder="1" applyAlignment="1">
      <alignment vertical="top" wrapText="1"/>
    </xf>
    <xf numFmtId="4" fontId="0" fillId="0" borderId="0" xfId="0" applyNumberFormat="1" applyBorder="1"/>
    <xf numFmtId="0" fontId="1" fillId="0" borderId="0" xfId="0" applyFont="1" applyBorder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4" fontId="1" fillId="0" borderId="0" xfId="0" applyNumberFormat="1" applyFont="1" applyBorder="1" applyAlignment="1">
      <alignment horizontal="left" vertical="top"/>
    </xf>
    <xf numFmtId="4" fontId="1" fillId="0" borderId="0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top"/>
    </xf>
    <xf numFmtId="4" fontId="5" fillId="0" borderId="1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6" fillId="0" borderId="1" xfId="0" applyFont="1" applyFill="1" applyBorder="1" applyAlignment="1">
      <alignment vertical="top" wrapText="1"/>
    </xf>
    <xf numFmtId="0" fontId="7" fillId="0" borderId="0" xfId="0" applyFont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2" fontId="10" fillId="0" borderId="0" xfId="0" applyNumberFormat="1" applyFont="1" applyFill="1" applyBorder="1"/>
    <xf numFmtId="0" fontId="11" fillId="0" borderId="0" xfId="0" applyFont="1"/>
    <xf numFmtId="0" fontId="7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9" fillId="0" borderId="2" xfId="0" applyFont="1" applyBorder="1" applyAlignment="1">
      <alignment vertical="top" wrapText="1"/>
    </xf>
    <xf numFmtId="0" fontId="4" fillId="0" borderId="7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/>
    </xf>
    <xf numFmtId="0" fontId="8" fillId="0" borderId="2" xfId="0" applyFont="1" applyBorder="1" applyAlignment="1">
      <alignment vertical="top"/>
    </xf>
    <xf numFmtId="0" fontId="8" fillId="0" borderId="8" xfId="0" applyFont="1" applyBorder="1" applyAlignment="1">
      <alignment vertical="top"/>
    </xf>
    <xf numFmtId="0" fontId="7" fillId="0" borderId="3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8" xfId="0" applyFont="1" applyBorder="1" applyAlignment="1">
      <alignment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4" fontId="9" fillId="0" borderId="3" xfId="0" applyNumberFormat="1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4" fontId="1" fillId="0" borderId="2" xfId="0" applyNumberFormat="1" applyFont="1" applyBorder="1" applyAlignment="1">
      <alignment horizontal="center" vertical="top" wrapText="1"/>
    </xf>
    <xf numFmtId="4" fontId="1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4" fontId="6" fillId="0" borderId="2" xfId="0" applyNumberFormat="1" applyFont="1" applyBorder="1" applyAlignment="1">
      <alignment horizontal="left" vertical="top" wrapText="1"/>
    </xf>
    <xf numFmtId="4" fontId="6" fillId="0" borderId="8" xfId="0" applyNumberFormat="1" applyFont="1" applyBorder="1" applyAlignment="1">
      <alignment horizontal="left" vertical="top" wrapText="1"/>
    </xf>
    <xf numFmtId="4" fontId="6" fillId="0" borderId="3" xfId="0" applyNumberFormat="1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4" fontId="9" fillId="0" borderId="2" xfId="0" applyNumberFormat="1" applyFont="1" applyBorder="1" applyAlignment="1">
      <alignment horizontal="left" vertical="top" wrapText="1"/>
    </xf>
    <xf numFmtId="4" fontId="9" fillId="0" borderId="8" xfId="0" applyNumberFormat="1" applyFont="1" applyBorder="1" applyAlignment="1">
      <alignment horizontal="left" vertical="top" wrapText="1"/>
    </xf>
    <xf numFmtId="4" fontId="9" fillId="0" borderId="3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2"/>
  <sheetViews>
    <sheetView tabSelected="1" workbookViewId="0">
      <pane xSplit="6" ySplit="4" topLeftCell="G102" activePane="bottomRight" state="frozen"/>
      <selection pane="topRight" activeCell="F1" sqref="F1"/>
      <selection pane="bottomLeft" activeCell="A4" sqref="A4"/>
      <selection pane="bottomRight" activeCell="G105" sqref="G105"/>
    </sheetView>
  </sheetViews>
  <sheetFormatPr defaultRowHeight="15"/>
  <cols>
    <col min="1" max="1" width="5.85546875" style="1" customWidth="1"/>
    <col min="2" max="2" width="26.28515625" style="1" customWidth="1"/>
    <col min="3" max="3" width="14.85546875" style="1" customWidth="1"/>
    <col min="4" max="4" width="14.5703125" style="1" customWidth="1"/>
    <col min="5" max="5" width="9.28515625" style="1" customWidth="1"/>
    <col min="6" max="6" width="12.140625" style="1" customWidth="1"/>
    <col min="7" max="7" width="14.85546875" style="7" customWidth="1"/>
    <col min="8" max="8" width="14.7109375" style="7" customWidth="1"/>
    <col min="9" max="9" width="15.85546875" style="7" customWidth="1"/>
    <col min="10" max="10" width="18.7109375" style="7" customWidth="1"/>
    <col min="11" max="12" width="15.140625" style="7" customWidth="1"/>
    <col min="13" max="13" width="20" style="33" customWidth="1"/>
    <col min="14" max="16384" width="9.140625" style="1"/>
  </cols>
  <sheetData>
    <row r="1" spans="1:13" ht="45" customHeight="1">
      <c r="A1" s="73" t="s">
        <v>33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1:13" ht="21.75" customHeight="1">
      <c r="I2" s="7" t="s">
        <v>16</v>
      </c>
      <c r="K2" s="1"/>
      <c r="L2" s="1"/>
    </row>
    <row r="3" spans="1:13" ht="21.75" customHeight="1">
      <c r="A3" s="77" t="s">
        <v>2</v>
      </c>
      <c r="B3" s="77" t="s">
        <v>3</v>
      </c>
      <c r="C3" s="78" t="s">
        <v>4</v>
      </c>
      <c r="D3" s="78" t="s">
        <v>34</v>
      </c>
      <c r="E3" s="78" t="s">
        <v>5</v>
      </c>
      <c r="F3" s="78" t="s">
        <v>6</v>
      </c>
      <c r="G3" s="74">
        <v>2015</v>
      </c>
      <c r="H3" s="74"/>
      <c r="I3" s="75">
        <v>2016</v>
      </c>
      <c r="J3" s="76"/>
      <c r="K3" s="79" t="s">
        <v>1</v>
      </c>
      <c r="L3" s="71" t="s">
        <v>29</v>
      </c>
      <c r="M3" s="80" t="s">
        <v>7</v>
      </c>
    </row>
    <row r="4" spans="1:13" ht="45">
      <c r="A4" s="77"/>
      <c r="B4" s="77"/>
      <c r="C4" s="78"/>
      <c r="D4" s="78"/>
      <c r="E4" s="78"/>
      <c r="F4" s="78"/>
      <c r="G4" s="4" t="s">
        <v>19</v>
      </c>
      <c r="H4" s="4" t="s">
        <v>18</v>
      </c>
      <c r="I4" s="4" t="s">
        <v>0</v>
      </c>
      <c r="J4" s="4" t="s">
        <v>63</v>
      </c>
      <c r="K4" s="79"/>
      <c r="L4" s="72"/>
      <c r="M4" s="80"/>
    </row>
    <row r="5" spans="1:13" s="11" customFormat="1" ht="42.75">
      <c r="A5" s="8">
        <v>1</v>
      </c>
      <c r="B5" s="9" t="s">
        <v>8</v>
      </c>
      <c r="C5" s="9"/>
      <c r="D5" s="9"/>
      <c r="E5" s="9"/>
      <c r="F5" s="9"/>
      <c r="G5" s="10">
        <f t="shared" ref="G5:L5" si="0">G6+G8</f>
        <v>505611</v>
      </c>
      <c r="H5" s="10">
        <f t="shared" si="0"/>
        <v>505582.85</v>
      </c>
      <c r="I5" s="10">
        <f t="shared" si="0"/>
        <v>549510</v>
      </c>
      <c r="J5" s="10">
        <f t="shared" si="0"/>
        <v>465599.49</v>
      </c>
      <c r="K5" s="10">
        <f t="shared" si="0"/>
        <v>-1408</v>
      </c>
      <c r="L5" s="10">
        <f t="shared" si="0"/>
        <v>549509</v>
      </c>
      <c r="M5" s="34"/>
    </row>
    <row r="6" spans="1:13" s="11" customFormat="1" hidden="1">
      <c r="A6" s="5"/>
      <c r="B6" s="25"/>
      <c r="C6" s="5"/>
      <c r="D6" s="5"/>
      <c r="E6" s="5"/>
      <c r="F6" s="5"/>
      <c r="G6" s="4"/>
      <c r="H6" s="4"/>
      <c r="I6" s="4"/>
      <c r="J6" s="4"/>
      <c r="K6" s="4"/>
      <c r="L6" s="4"/>
      <c r="M6" s="34"/>
    </row>
    <row r="7" spans="1:13" s="11" customFormat="1" ht="21.75" hidden="1" customHeight="1">
      <c r="A7" s="8"/>
      <c r="B7" s="9"/>
      <c r="C7" s="5"/>
      <c r="D7" s="5"/>
      <c r="E7" s="5"/>
      <c r="F7" s="5"/>
      <c r="G7" s="4"/>
      <c r="H7" s="4"/>
      <c r="I7" s="4"/>
      <c r="J7" s="4"/>
      <c r="K7" s="4"/>
      <c r="L7" s="4"/>
      <c r="M7" s="59"/>
    </row>
    <row r="8" spans="1:13" ht="69.75" customHeight="1">
      <c r="A8" s="5"/>
      <c r="B8" s="3" t="s">
        <v>15</v>
      </c>
      <c r="C8" s="5" t="s">
        <v>9</v>
      </c>
      <c r="D8" s="5" t="s">
        <v>10</v>
      </c>
      <c r="E8" s="5"/>
      <c r="F8" s="5"/>
      <c r="G8" s="6">
        <v>505611</v>
      </c>
      <c r="H8" s="6">
        <v>505582.85</v>
      </c>
      <c r="I8" s="4">
        <v>549510</v>
      </c>
      <c r="J8" s="4">
        <v>465599.49</v>
      </c>
      <c r="K8" s="4">
        <f>K9+K10+K11+K12</f>
        <v>-1408</v>
      </c>
      <c r="L8" s="4">
        <v>549509</v>
      </c>
      <c r="M8" s="35"/>
    </row>
    <row r="9" spans="1:13" ht="57" customHeight="1">
      <c r="A9" s="2"/>
      <c r="B9" s="3"/>
      <c r="C9" s="5" t="s">
        <v>9</v>
      </c>
      <c r="D9" s="5" t="s">
        <v>10</v>
      </c>
      <c r="E9" s="5" t="s">
        <v>42</v>
      </c>
      <c r="F9" s="5" t="s">
        <v>41</v>
      </c>
      <c r="G9" s="6">
        <v>373428</v>
      </c>
      <c r="H9" s="6">
        <v>373424.16</v>
      </c>
      <c r="I9" s="4">
        <v>391919</v>
      </c>
      <c r="J9" s="6">
        <v>328022.55</v>
      </c>
      <c r="K9" s="6">
        <v>-2306</v>
      </c>
      <c r="L9" s="4">
        <f>I9+K9</f>
        <v>389613</v>
      </c>
      <c r="M9" s="84" t="s">
        <v>47</v>
      </c>
    </row>
    <row r="10" spans="1:13" ht="24" customHeight="1">
      <c r="A10" s="2"/>
      <c r="B10" s="3"/>
      <c r="C10" s="5" t="s">
        <v>9</v>
      </c>
      <c r="D10" s="5" t="s">
        <v>10</v>
      </c>
      <c r="E10" s="5" t="s">
        <v>39</v>
      </c>
      <c r="F10" s="5" t="s">
        <v>40</v>
      </c>
      <c r="G10" s="6">
        <v>109546</v>
      </c>
      <c r="H10" s="6">
        <v>109546</v>
      </c>
      <c r="I10" s="4">
        <v>120991</v>
      </c>
      <c r="J10" s="6">
        <v>102239.48</v>
      </c>
      <c r="K10" s="6">
        <v>-6302</v>
      </c>
      <c r="L10" s="4">
        <f t="shared" ref="L10:L12" si="1">I10+K10</f>
        <v>114689</v>
      </c>
      <c r="M10" s="85"/>
    </row>
    <row r="11" spans="1:13" ht="27" customHeight="1">
      <c r="A11" s="2"/>
      <c r="B11" s="3"/>
      <c r="C11" s="5" t="s">
        <v>9</v>
      </c>
      <c r="D11" s="5" t="s">
        <v>10</v>
      </c>
      <c r="E11" s="5" t="s">
        <v>35</v>
      </c>
      <c r="F11" s="5" t="s">
        <v>11</v>
      </c>
      <c r="G11" s="6">
        <v>6095</v>
      </c>
      <c r="H11" s="6">
        <v>6094.51</v>
      </c>
      <c r="I11" s="4">
        <f>6889+801</f>
        <v>7690</v>
      </c>
      <c r="J11" s="6">
        <f>5771.61+800.27</f>
        <v>6571.8799999999992</v>
      </c>
      <c r="K11" s="6">
        <v>200</v>
      </c>
      <c r="L11" s="4">
        <f t="shared" si="1"/>
        <v>7890</v>
      </c>
      <c r="M11" s="60"/>
    </row>
    <row r="12" spans="1:13" ht="24.75" customHeight="1">
      <c r="A12" s="2"/>
      <c r="B12" s="3"/>
      <c r="C12" s="5" t="s">
        <v>9</v>
      </c>
      <c r="D12" s="5" t="s">
        <v>10</v>
      </c>
      <c r="E12" s="5" t="s">
        <v>35</v>
      </c>
      <c r="F12" s="5" t="s">
        <v>64</v>
      </c>
      <c r="G12" s="6">
        <v>12345</v>
      </c>
      <c r="H12" s="6">
        <v>12345</v>
      </c>
      <c r="I12" s="4">
        <f>11526+480</f>
        <v>12006</v>
      </c>
      <c r="J12" s="6">
        <f>11525.44+480</f>
        <v>12005.44</v>
      </c>
      <c r="K12" s="6">
        <v>7000</v>
      </c>
      <c r="L12" s="4">
        <f t="shared" si="1"/>
        <v>19006</v>
      </c>
      <c r="M12" s="60" t="s">
        <v>67</v>
      </c>
    </row>
    <row r="13" spans="1:13" s="11" customFormat="1" ht="28.5">
      <c r="A13" s="8">
        <v>2</v>
      </c>
      <c r="B13" s="9" t="s">
        <v>12</v>
      </c>
      <c r="C13" s="9"/>
      <c r="D13" s="9"/>
      <c r="E13" s="9"/>
      <c r="F13" s="9"/>
      <c r="G13" s="10">
        <f>G17+G53</f>
        <v>9691663.3599999994</v>
      </c>
      <c r="H13" s="10">
        <f>H17+H53</f>
        <v>9680002.4399999995</v>
      </c>
      <c r="I13" s="10">
        <f>I17+I53</f>
        <v>10363102</v>
      </c>
      <c r="J13" s="10">
        <f>J17+J53</f>
        <v>8641224.1999999993</v>
      </c>
      <c r="K13" s="10">
        <f>K14+K17+K37+K46+K53</f>
        <v>841698</v>
      </c>
      <c r="L13" s="10">
        <f>I13+K13</f>
        <v>11204800</v>
      </c>
      <c r="M13" s="66"/>
    </row>
    <row r="14" spans="1:13" s="11" customFormat="1" ht="75">
      <c r="A14" s="8"/>
      <c r="B14" s="62" t="s">
        <v>65</v>
      </c>
      <c r="C14" s="5" t="s">
        <v>13</v>
      </c>
      <c r="D14" s="3" t="s">
        <v>66</v>
      </c>
      <c r="E14" s="3"/>
      <c r="F14" s="3"/>
      <c r="G14" s="10">
        <f>G15+G16</f>
        <v>1055662</v>
      </c>
      <c r="H14" s="10">
        <f t="shared" ref="H14:J14" si="2">H15+H16</f>
        <v>1055661.96</v>
      </c>
      <c r="I14" s="10">
        <f t="shared" si="2"/>
        <v>998029</v>
      </c>
      <c r="J14" s="10">
        <f t="shared" si="2"/>
        <v>900201.23</v>
      </c>
      <c r="K14" s="10">
        <f t="shared" ref="K14" si="3">K15+K16</f>
        <v>-7489</v>
      </c>
      <c r="L14" s="10">
        <f t="shared" ref="L14" si="4">L15+L16</f>
        <v>990540</v>
      </c>
      <c r="M14" s="84" t="s">
        <v>47</v>
      </c>
    </row>
    <row r="15" spans="1:13" s="11" customFormat="1">
      <c r="A15" s="8"/>
      <c r="B15" s="9"/>
      <c r="C15" s="5" t="s">
        <v>13</v>
      </c>
      <c r="D15" s="3" t="s">
        <v>66</v>
      </c>
      <c r="E15" s="3">
        <v>121</v>
      </c>
      <c r="F15" s="3">
        <v>12110</v>
      </c>
      <c r="G15" s="4">
        <v>818981</v>
      </c>
      <c r="H15" s="4">
        <v>818980.96</v>
      </c>
      <c r="I15" s="4">
        <v>766536</v>
      </c>
      <c r="J15" s="4">
        <v>706573.32</v>
      </c>
      <c r="K15" s="4">
        <v>-5382</v>
      </c>
      <c r="L15" s="4">
        <f>I15+K15</f>
        <v>761154</v>
      </c>
      <c r="M15" s="89"/>
    </row>
    <row r="16" spans="1:13" s="11" customFormat="1">
      <c r="A16" s="8"/>
      <c r="B16" s="9"/>
      <c r="C16" s="5" t="s">
        <v>13</v>
      </c>
      <c r="D16" s="3" t="s">
        <v>66</v>
      </c>
      <c r="E16" s="3">
        <v>129</v>
      </c>
      <c r="F16" s="3">
        <v>12130</v>
      </c>
      <c r="G16" s="4">
        <v>236681</v>
      </c>
      <c r="H16" s="4">
        <v>236681</v>
      </c>
      <c r="I16" s="4">
        <v>231493</v>
      </c>
      <c r="J16" s="4">
        <v>193627.91</v>
      </c>
      <c r="K16" s="4">
        <v>-2107</v>
      </c>
      <c r="L16" s="4">
        <f>I16+K16</f>
        <v>229386</v>
      </c>
      <c r="M16" s="85"/>
    </row>
    <row r="17" spans="1:13" s="11" customFormat="1" ht="60">
      <c r="A17" s="5"/>
      <c r="B17" s="3" t="s">
        <v>15</v>
      </c>
      <c r="C17" s="5" t="s">
        <v>13</v>
      </c>
      <c r="D17" s="5" t="s">
        <v>14</v>
      </c>
      <c r="E17" s="9"/>
      <c r="F17" s="9"/>
      <c r="G17" s="10">
        <v>9289445</v>
      </c>
      <c r="H17" s="10">
        <v>9277784.0800000001</v>
      </c>
      <c r="I17" s="10">
        <v>9912214</v>
      </c>
      <c r="J17" s="10">
        <v>8248774</v>
      </c>
      <c r="K17" s="10">
        <f>K18+K20+K23+K25</f>
        <v>849187</v>
      </c>
      <c r="L17" s="10">
        <f>I17+K17</f>
        <v>10761401</v>
      </c>
      <c r="M17" s="66"/>
    </row>
    <row r="18" spans="1:13" s="11" customFormat="1" ht="47.25" customHeight="1">
      <c r="A18" s="5"/>
      <c r="B18" s="3"/>
      <c r="C18" s="26" t="s">
        <v>13</v>
      </c>
      <c r="D18" s="26" t="s">
        <v>14</v>
      </c>
      <c r="E18" s="28">
        <v>121</v>
      </c>
      <c r="F18" s="9"/>
      <c r="G18" s="29">
        <f>G19</f>
        <v>5890152</v>
      </c>
      <c r="H18" s="29">
        <f t="shared" ref="H18:L18" si="5">H19</f>
        <v>5890151.9800000004</v>
      </c>
      <c r="I18" s="29">
        <f t="shared" si="5"/>
        <v>6130000</v>
      </c>
      <c r="J18" s="29">
        <f t="shared" si="5"/>
        <v>4998079.1100000003</v>
      </c>
      <c r="K18" s="29">
        <f t="shared" si="5"/>
        <v>-470041</v>
      </c>
      <c r="L18" s="29">
        <f t="shared" si="5"/>
        <v>5659959</v>
      </c>
      <c r="M18" s="81" t="s">
        <v>68</v>
      </c>
    </row>
    <row r="19" spans="1:13" s="11" customFormat="1" ht="49.5" customHeight="1">
      <c r="A19" s="5"/>
      <c r="B19" s="3"/>
      <c r="C19" s="5" t="s">
        <v>13</v>
      </c>
      <c r="D19" s="5" t="s">
        <v>14</v>
      </c>
      <c r="E19" s="3">
        <v>121</v>
      </c>
      <c r="F19" s="3">
        <v>12110</v>
      </c>
      <c r="G19" s="4">
        <v>5890152</v>
      </c>
      <c r="H19" s="4">
        <v>5890151.9800000004</v>
      </c>
      <c r="I19" s="4">
        <v>6130000</v>
      </c>
      <c r="J19" s="4">
        <v>4998079.1100000003</v>
      </c>
      <c r="K19" s="4">
        <v>-470041</v>
      </c>
      <c r="L19" s="4">
        <f>I19+K19</f>
        <v>5659959</v>
      </c>
      <c r="M19" s="83"/>
    </row>
    <row r="20" spans="1:13" s="30" customFormat="1">
      <c r="A20" s="26"/>
      <c r="B20" s="28"/>
      <c r="C20" s="26" t="s">
        <v>13</v>
      </c>
      <c r="D20" s="26" t="s">
        <v>14</v>
      </c>
      <c r="E20" s="28">
        <v>122</v>
      </c>
      <c r="F20" s="28"/>
      <c r="G20" s="29">
        <v>2136</v>
      </c>
      <c r="H20" s="29">
        <v>2135.54</v>
      </c>
      <c r="I20" s="29">
        <v>29010</v>
      </c>
      <c r="J20" s="29">
        <v>28751.11</v>
      </c>
      <c r="K20" s="29">
        <f t="shared" ref="K20" si="6">K21+K22</f>
        <v>-158</v>
      </c>
      <c r="L20" s="29">
        <f>I20+K20</f>
        <v>28852</v>
      </c>
      <c r="M20" s="36"/>
    </row>
    <row r="21" spans="1:13" ht="21" customHeight="1">
      <c r="A21" s="5"/>
      <c r="B21" s="3"/>
      <c r="C21" s="5" t="s">
        <v>13</v>
      </c>
      <c r="D21" s="5" t="s">
        <v>14</v>
      </c>
      <c r="E21" s="3">
        <v>122</v>
      </c>
      <c r="F21" s="3">
        <v>12120</v>
      </c>
      <c r="G21" s="4">
        <v>2136</v>
      </c>
      <c r="H21" s="4">
        <v>2135.54</v>
      </c>
      <c r="I21" s="6">
        <v>7442</v>
      </c>
      <c r="J21" s="4">
        <v>7183.61</v>
      </c>
      <c r="K21" s="4">
        <v>-158</v>
      </c>
      <c r="L21" s="4">
        <f>I21+K21</f>
        <v>7284</v>
      </c>
      <c r="M21" s="43"/>
    </row>
    <row r="22" spans="1:13" ht="56.25" hidden="1" customHeight="1">
      <c r="A22" s="5"/>
      <c r="B22" s="3"/>
      <c r="C22" s="5" t="s">
        <v>13</v>
      </c>
      <c r="D22" s="5" t="s">
        <v>14</v>
      </c>
      <c r="E22" s="3">
        <v>122</v>
      </c>
      <c r="F22" s="3">
        <v>12260</v>
      </c>
      <c r="G22" s="4">
        <v>0</v>
      </c>
      <c r="H22" s="4">
        <v>0</v>
      </c>
      <c r="I22" s="6">
        <f t="shared" ref="I22" si="7">L22-K22</f>
        <v>0</v>
      </c>
      <c r="J22" s="4">
        <v>10767.5</v>
      </c>
      <c r="K22" s="4"/>
      <c r="L22" s="4"/>
      <c r="M22" s="57"/>
    </row>
    <row r="23" spans="1:13" s="11" customFormat="1" ht="47.25" customHeight="1">
      <c r="A23" s="5"/>
      <c r="B23" s="3"/>
      <c r="C23" s="26" t="s">
        <v>13</v>
      </c>
      <c r="D23" s="26" t="s">
        <v>14</v>
      </c>
      <c r="E23" s="28">
        <v>129</v>
      </c>
      <c r="F23" s="9"/>
      <c r="G23" s="29">
        <f>G24</f>
        <v>1601660</v>
      </c>
      <c r="H23" s="29">
        <f t="shared" ref="H23" si="8">H24</f>
        <v>1601659.21</v>
      </c>
      <c r="I23" s="29">
        <f t="shared" ref="I23" si="9">I24</f>
        <v>1851000</v>
      </c>
      <c r="J23" s="29">
        <f t="shared" ref="J23" si="10">J24</f>
        <v>1500121.33</v>
      </c>
      <c r="K23" s="29">
        <f t="shared" ref="K23" si="11">K24</f>
        <v>-136028</v>
      </c>
      <c r="L23" s="29">
        <f t="shared" ref="L23" si="12">L24</f>
        <v>1714972</v>
      </c>
      <c r="M23" s="81" t="s">
        <v>68</v>
      </c>
    </row>
    <row r="24" spans="1:13" s="11" customFormat="1" ht="49.5" customHeight="1">
      <c r="A24" s="5"/>
      <c r="B24" s="3"/>
      <c r="C24" s="5" t="s">
        <v>13</v>
      </c>
      <c r="D24" s="5" t="s">
        <v>14</v>
      </c>
      <c r="E24" s="3">
        <v>129</v>
      </c>
      <c r="F24" s="3">
        <v>12130</v>
      </c>
      <c r="G24" s="4">
        <v>1601660</v>
      </c>
      <c r="H24" s="4">
        <v>1601659.21</v>
      </c>
      <c r="I24" s="4">
        <v>1851000</v>
      </c>
      <c r="J24" s="4">
        <v>1500121.33</v>
      </c>
      <c r="K24" s="4">
        <v>-136028</v>
      </c>
      <c r="L24" s="4">
        <f>I24+K24</f>
        <v>1714972</v>
      </c>
      <c r="M24" s="83"/>
    </row>
    <row r="25" spans="1:13" s="30" customFormat="1" ht="18" customHeight="1">
      <c r="A25" s="26"/>
      <c r="B25" s="28"/>
      <c r="C25" s="26" t="s">
        <v>13</v>
      </c>
      <c r="D25" s="26" t="s">
        <v>14</v>
      </c>
      <c r="E25" s="26" t="s">
        <v>35</v>
      </c>
      <c r="F25" s="26"/>
      <c r="G25" s="27">
        <f>SUM(G26:G33)</f>
        <v>1552753</v>
      </c>
      <c r="H25" s="27">
        <f t="shared" ref="H25:K25" si="13">SUM(H26:H33)</f>
        <v>1541093.6899999997</v>
      </c>
      <c r="I25" s="27">
        <v>1709389</v>
      </c>
      <c r="J25" s="27">
        <v>1529298.8</v>
      </c>
      <c r="K25" s="27">
        <f t="shared" si="13"/>
        <v>1455414</v>
      </c>
      <c r="L25" s="27">
        <f>I25+K25</f>
        <v>3164803</v>
      </c>
      <c r="M25" s="43"/>
    </row>
    <row r="26" spans="1:13" ht="18.75" customHeight="1">
      <c r="A26" s="5"/>
      <c r="B26" s="3"/>
      <c r="C26" s="5" t="s">
        <v>13</v>
      </c>
      <c r="D26" s="5" t="s">
        <v>14</v>
      </c>
      <c r="E26" s="5" t="s">
        <v>35</v>
      </c>
      <c r="F26" s="5" t="s">
        <v>11</v>
      </c>
      <c r="G26" s="6">
        <v>163042</v>
      </c>
      <c r="H26" s="6">
        <v>163041.35999999999</v>
      </c>
      <c r="I26" s="6">
        <f>137269+12860</f>
        <v>150129</v>
      </c>
      <c r="J26" s="6">
        <f>127843+12859.99</f>
        <v>140702.99</v>
      </c>
      <c r="K26" s="6">
        <v>9000</v>
      </c>
      <c r="L26" s="4">
        <v>159129</v>
      </c>
      <c r="M26" s="81"/>
    </row>
    <row r="27" spans="1:13" ht="16.5" hidden="1" customHeight="1">
      <c r="A27" s="5"/>
      <c r="B27" s="3"/>
      <c r="C27" s="5" t="s">
        <v>13</v>
      </c>
      <c r="D27" s="5" t="s">
        <v>14</v>
      </c>
      <c r="E27" s="5" t="s">
        <v>35</v>
      </c>
      <c r="F27" s="5" t="s">
        <v>43</v>
      </c>
      <c r="G27" s="6">
        <v>15888</v>
      </c>
      <c r="H27" s="6">
        <v>15887.5</v>
      </c>
      <c r="I27" s="6">
        <f t="shared" ref="I27:I36" si="14">L27-K27</f>
        <v>0</v>
      </c>
      <c r="J27" s="6">
        <v>0</v>
      </c>
      <c r="K27" s="6"/>
      <c r="L27" s="4">
        <v>0</v>
      </c>
      <c r="M27" s="82"/>
    </row>
    <row r="28" spans="1:13" ht="17.25" customHeight="1">
      <c r="A28" s="2"/>
      <c r="B28" s="3"/>
      <c r="C28" s="5" t="s">
        <v>13</v>
      </c>
      <c r="D28" s="5" t="s">
        <v>14</v>
      </c>
      <c r="E28" s="5" t="s">
        <v>35</v>
      </c>
      <c r="F28" s="3">
        <v>12230</v>
      </c>
      <c r="G28" s="4">
        <v>785291</v>
      </c>
      <c r="H28" s="4">
        <v>785290.34</v>
      </c>
      <c r="I28" s="6">
        <v>871031</v>
      </c>
      <c r="J28" s="6">
        <v>759236.84</v>
      </c>
      <c r="K28" s="6">
        <v>103500</v>
      </c>
      <c r="L28" s="4">
        <f>I28+K28</f>
        <v>974531</v>
      </c>
      <c r="M28" s="83"/>
    </row>
    <row r="29" spans="1:13">
      <c r="A29" s="2"/>
      <c r="B29" s="3"/>
      <c r="C29" s="5" t="s">
        <v>13</v>
      </c>
      <c r="D29" s="5" t="s">
        <v>14</v>
      </c>
      <c r="E29" s="5" t="s">
        <v>35</v>
      </c>
      <c r="F29" s="3">
        <v>12250</v>
      </c>
      <c r="G29" s="4">
        <v>145493</v>
      </c>
      <c r="H29" s="4">
        <v>134840.87</v>
      </c>
      <c r="I29" s="6">
        <v>121987</v>
      </c>
      <c r="J29" s="6">
        <f>38413.56+76133.25</f>
        <v>114546.81</v>
      </c>
      <c r="K29" s="6">
        <v>14200</v>
      </c>
      <c r="L29" s="4">
        <f>I29+K29</f>
        <v>136187</v>
      </c>
      <c r="M29" s="38" t="s">
        <v>70</v>
      </c>
    </row>
    <row r="30" spans="1:13" ht="22.5" customHeight="1">
      <c r="A30" s="2"/>
      <c r="B30" s="3"/>
      <c r="C30" s="5" t="s">
        <v>13</v>
      </c>
      <c r="D30" s="5" t="s">
        <v>14</v>
      </c>
      <c r="E30" s="5" t="s">
        <v>35</v>
      </c>
      <c r="F30" s="3">
        <v>12260</v>
      </c>
      <c r="G30" s="4">
        <v>132935</v>
      </c>
      <c r="H30" s="4">
        <v>132116.22</v>
      </c>
      <c r="I30" s="6">
        <v>245071</v>
      </c>
      <c r="J30" s="6">
        <v>236953.89</v>
      </c>
      <c r="K30" s="6">
        <v>11800</v>
      </c>
      <c r="L30" s="4">
        <f>I30+K30</f>
        <v>256871</v>
      </c>
      <c r="M30" s="32" t="s">
        <v>71</v>
      </c>
    </row>
    <row r="31" spans="1:13" ht="24" hidden="1">
      <c r="A31" s="2"/>
      <c r="B31" s="3"/>
      <c r="C31" s="5" t="s">
        <v>13</v>
      </c>
      <c r="D31" s="5" t="s">
        <v>14</v>
      </c>
      <c r="E31" s="5" t="s">
        <v>35</v>
      </c>
      <c r="F31" s="3">
        <v>12901</v>
      </c>
      <c r="G31" s="4">
        <v>3373</v>
      </c>
      <c r="H31" s="4">
        <v>3186.99</v>
      </c>
      <c r="I31" s="6">
        <f t="shared" si="14"/>
        <v>2654</v>
      </c>
      <c r="J31" s="6">
        <v>2653.6</v>
      </c>
      <c r="K31" s="6"/>
      <c r="L31" s="4">
        <v>2654</v>
      </c>
      <c r="M31" s="35" t="s">
        <v>47</v>
      </c>
    </row>
    <row r="32" spans="1:13">
      <c r="A32" s="2"/>
      <c r="B32" s="3"/>
      <c r="C32" s="5" t="s">
        <v>13</v>
      </c>
      <c r="D32" s="5" t="s">
        <v>14</v>
      </c>
      <c r="E32" s="5" t="s">
        <v>35</v>
      </c>
      <c r="F32" s="3">
        <v>13100</v>
      </c>
      <c r="G32" s="4">
        <v>12499</v>
      </c>
      <c r="H32" s="4">
        <v>12499</v>
      </c>
      <c r="I32" s="6">
        <v>25363</v>
      </c>
      <c r="J32" s="6">
        <v>2462.4499999999998</v>
      </c>
      <c r="K32" s="6">
        <v>1291500</v>
      </c>
      <c r="L32" s="4">
        <f>I32+K32</f>
        <v>1316863</v>
      </c>
      <c r="M32" s="32" t="s">
        <v>69</v>
      </c>
    </row>
    <row r="33" spans="1:13" ht="16.5" customHeight="1">
      <c r="A33" s="2"/>
      <c r="B33" s="3"/>
      <c r="C33" s="5" t="s">
        <v>13</v>
      </c>
      <c r="D33" s="5" t="s">
        <v>14</v>
      </c>
      <c r="E33" s="5" t="s">
        <v>35</v>
      </c>
      <c r="F33" s="3">
        <v>13400</v>
      </c>
      <c r="G33" s="4">
        <v>294232</v>
      </c>
      <c r="H33" s="4">
        <v>294231.40999999997</v>
      </c>
      <c r="I33" s="6">
        <v>293154</v>
      </c>
      <c r="J33" s="6">
        <v>272742.02</v>
      </c>
      <c r="K33" s="6">
        <v>25414</v>
      </c>
      <c r="L33" s="4">
        <f>I33+K33</f>
        <v>318568</v>
      </c>
      <c r="M33" s="32" t="s">
        <v>72</v>
      </c>
    </row>
    <row r="34" spans="1:13" s="30" customFormat="1" hidden="1">
      <c r="A34" s="31"/>
      <c r="B34" s="28"/>
      <c r="C34" s="26" t="s">
        <v>13</v>
      </c>
      <c r="D34" s="26" t="s">
        <v>14</v>
      </c>
      <c r="E34" s="26" t="s">
        <v>44</v>
      </c>
      <c r="F34" s="28"/>
      <c r="G34" s="29">
        <f>148600+94144</f>
        <v>242744</v>
      </c>
      <c r="H34" s="29">
        <f>148600+H35</f>
        <v>242743.66</v>
      </c>
      <c r="I34" s="29">
        <f>107807+I35+I36</f>
        <v>192585</v>
      </c>
      <c r="J34" s="29">
        <f>107676+J35+J36</f>
        <v>192523.65</v>
      </c>
      <c r="K34" s="27">
        <f>K35+K36</f>
        <v>0</v>
      </c>
      <c r="L34" s="29">
        <f>107807+L35+L36</f>
        <v>192585</v>
      </c>
      <c r="M34" s="37"/>
    </row>
    <row r="35" spans="1:13" ht="20.25" hidden="1" customHeight="1">
      <c r="A35" s="2"/>
      <c r="B35" s="3"/>
      <c r="C35" s="5" t="s">
        <v>13</v>
      </c>
      <c r="D35" s="5" t="s">
        <v>14</v>
      </c>
      <c r="E35" s="5" t="s">
        <v>45</v>
      </c>
      <c r="F35" s="3">
        <v>12902</v>
      </c>
      <c r="G35" s="4">
        <v>94144</v>
      </c>
      <c r="H35" s="4">
        <v>94143.66</v>
      </c>
      <c r="I35" s="6">
        <f t="shared" si="14"/>
        <v>33194</v>
      </c>
      <c r="J35" s="4">
        <v>33187.839999999997</v>
      </c>
      <c r="K35" s="6"/>
      <c r="L35" s="4">
        <v>33194</v>
      </c>
      <c r="M35" s="81" t="s">
        <v>47</v>
      </c>
    </row>
    <row r="36" spans="1:13" ht="18" hidden="1" customHeight="1">
      <c r="A36" s="2"/>
      <c r="B36" s="3"/>
      <c r="C36" s="5" t="s">
        <v>13</v>
      </c>
      <c r="D36" s="5" t="s">
        <v>14</v>
      </c>
      <c r="E36" s="5" t="s">
        <v>46</v>
      </c>
      <c r="F36" s="3">
        <v>12902</v>
      </c>
      <c r="G36" s="4">
        <v>0</v>
      </c>
      <c r="H36" s="4">
        <v>0</v>
      </c>
      <c r="I36" s="6">
        <f t="shared" si="14"/>
        <v>51584</v>
      </c>
      <c r="J36" s="4">
        <v>51659.81</v>
      </c>
      <c r="K36" s="6"/>
      <c r="L36" s="4">
        <v>51584</v>
      </c>
      <c r="M36" s="83"/>
    </row>
    <row r="37" spans="1:13" ht="221.25" customHeight="1">
      <c r="A37" s="2"/>
      <c r="B37" s="64" t="s">
        <v>73</v>
      </c>
      <c r="C37" s="5" t="s">
        <v>53</v>
      </c>
      <c r="D37" s="53" t="s">
        <v>74</v>
      </c>
      <c r="E37" s="9"/>
      <c r="F37" s="9"/>
      <c r="G37" s="10">
        <f>G38+G42</f>
        <v>328358</v>
      </c>
      <c r="H37" s="10">
        <f t="shared" ref="H37:L37" si="15">H38+H42</f>
        <v>328358</v>
      </c>
      <c r="I37" s="10">
        <f>I38+I42</f>
        <v>300792</v>
      </c>
      <c r="J37" s="10">
        <f t="shared" si="15"/>
        <v>234114.18999999997</v>
      </c>
      <c r="K37" s="10">
        <f t="shared" si="15"/>
        <v>0</v>
      </c>
      <c r="L37" s="10">
        <f t="shared" si="15"/>
        <v>300792</v>
      </c>
      <c r="M37" s="34"/>
    </row>
    <row r="38" spans="1:13" ht="18" customHeight="1">
      <c r="A38" s="2"/>
      <c r="B38" s="3"/>
      <c r="C38" s="5" t="s">
        <v>53</v>
      </c>
      <c r="D38" s="53" t="s">
        <v>74</v>
      </c>
      <c r="E38" s="28">
        <v>120</v>
      </c>
      <c r="F38" s="28"/>
      <c r="G38" s="29">
        <f t="shared" ref="G38:K38" si="16">G39+G40+G41</f>
        <v>277284.78000000003</v>
      </c>
      <c r="H38" s="29">
        <f t="shared" si="16"/>
        <v>277284.78000000003</v>
      </c>
      <c r="I38" s="29">
        <f t="shared" si="16"/>
        <v>285399</v>
      </c>
      <c r="J38" s="29">
        <f t="shared" si="16"/>
        <v>226504.41999999998</v>
      </c>
      <c r="K38" s="29">
        <f t="shared" si="16"/>
        <v>-25001.489999999998</v>
      </c>
      <c r="L38" s="29">
        <f>L39+L40+L41</f>
        <v>260397.51</v>
      </c>
      <c r="M38" s="90" t="s">
        <v>76</v>
      </c>
    </row>
    <row r="39" spans="1:13" ht="16.5" customHeight="1">
      <c r="A39" s="2"/>
      <c r="B39" s="3"/>
      <c r="C39" s="5" t="s">
        <v>53</v>
      </c>
      <c r="D39" s="53" t="s">
        <v>74</v>
      </c>
      <c r="E39" s="3">
        <v>121</v>
      </c>
      <c r="F39" s="3">
        <v>12110</v>
      </c>
      <c r="G39" s="4">
        <v>214683.62</v>
      </c>
      <c r="H39" s="4">
        <v>214683.62</v>
      </c>
      <c r="I39" s="6">
        <v>219200</v>
      </c>
      <c r="J39" s="54">
        <v>178205.25</v>
      </c>
      <c r="K39" s="4">
        <v>-17050.75</v>
      </c>
      <c r="L39" s="4">
        <f>I39+K39</f>
        <v>202149.25</v>
      </c>
      <c r="M39" s="91"/>
    </row>
    <row r="40" spans="1:13" ht="18" hidden="1" customHeight="1">
      <c r="A40" s="2"/>
      <c r="B40" s="3"/>
      <c r="C40" s="5" t="s">
        <v>53</v>
      </c>
      <c r="D40" s="53" t="s">
        <v>74</v>
      </c>
      <c r="E40" s="3">
        <v>122</v>
      </c>
      <c r="F40" s="3">
        <v>12120</v>
      </c>
      <c r="G40" s="4"/>
      <c r="H40" s="4"/>
      <c r="I40" s="6"/>
      <c r="J40" s="54"/>
      <c r="K40" s="4"/>
      <c r="L40" s="4">
        <f t="shared" ref="L40:L41" si="17">I40+K40</f>
        <v>0</v>
      </c>
      <c r="M40" s="91"/>
    </row>
    <row r="41" spans="1:13" ht="18" customHeight="1">
      <c r="A41" s="2"/>
      <c r="B41" s="3"/>
      <c r="C41" s="5" t="s">
        <v>53</v>
      </c>
      <c r="D41" s="53" t="s">
        <v>74</v>
      </c>
      <c r="E41" s="3">
        <v>129</v>
      </c>
      <c r="F41" s="3">
        <v>12130</v>
      </c>
      <c r="G41" s="4">
        <v>62601.16</v>
      </c>
      <c r="H41" s="4">
        <v>62601.16</v>
      </c>
      <c r="I41" s="6">
        <v>66199</v>
      </c>
      <c r="J41" s="54">
        <v>48299.17</v>
      </c>
      <c r="K41" s="4">
        <v>-7950.74</v>
      </c>
      <c r="L41" s="4">
        <f t="shared" si="17"/>
        <v>58248.26</v>
      </c>
      <c r="M41" s="91"/>
    </row>
    <row r="42" spans="1:13" ht="18" customHeight="1">
      <c r="A42" s="2"/>
      <c r="B42" s="3"/>
      <c r="C42" s="5" t="s">
        <v>53</v>
      </c>
      <c r="D42" s="53" t="s">
        <v>74</v>
      </c>
      <c r="E42" s="26" t="s">
        <v>35</v>
      </c>
      <c r="F42" s="26"/>
      <c r="G42" s="27">
        <f t="shared" ref="G42:L42" si="18">SUM(G43:G45)</f>
        <v>51073.22</v>
      </c>
      <c r="H42" s="27">
        <f t="shared" si="18"/>
        <v>51073.22</v>
      </c>
      <c r="I42" s="27">
        <f t="shared" si="18"/>
        <v>15393</v>
      </c>
      <c r="J42" s="27">
        <f t="shared" si="18"/>
        <v>7609.77</v>
      </c>
      <c r="K42" s="27">
        <f t="shared" si="18"/>
        <v>25001.489999999998</v>
      </c>
      <c r="L42" s="27">
        <f t="shared" si="18"/>
        <v>40394.49</v>
      </c>
      <c r="M42" s="91"/>
    </row>
    <row r="43" spans="1:13" ht="18" customHeight="1">
      <c r="A43" s="2"/>
      <c r="B43" s="3"/>
      <c r="C43" s="5" t="s">
        <v>53</v>
      </c>
      <c r="D43" s="53" t="s">
        <v>74</v>
      </c>
      <c r="E43" s="5" t="s">
        <v>35</v>
      </c>
      <c r="F43" s="5" t="s">
        <v>11</v>
      </c>
      <c r="G43" s="6">
        <v>9172.93</v>
      </c>
      <c r="H43" s="6">
        <v>9172.93</v>
      </c>
      <c r="I43" s="6">
        <f>8457+543</f>
        <v>9000</v>
      </c>
      <c r="J43" s="54">
        <f>7066.79+542.98</f>
        <v>7609.77</v>
      </c>
      <c r="K43" s="6">
        <v>1512.57</v>
      </c>
      <c r="L43" s="4">
        <f>I43+K43</f>
        <v>10512.57</v>
      </c>
      <c r="M43" s="91"/>
    </row>
    <row r="44" spans="1:13" ht="18" customHeight="1">
      <c r="A44" s="2"/>
      <c r="B44" s="3"/>
      <c r="C44" s="5" t="s">
        <v>53</v>
      </c>
      <c r="D44" s="53" t="s">
        <v>74</v>
      </c>
      <c r="E44" s="5" t="s">
        <v>35</v>
      </c>
      <c r="F44" s="5" t="s">
        <v>75</v>
      </c>
      <c r="G44" s="6">
        <v>22106</v>
      </c>
      <c r="H44" s="6">
        <v>22106</v>
      </c>
      <c r="I44" s="6"/>
      <c r="J44" s="54"/>
      <c r="K44" s="6">
        <v>18580</v>
      </c>
      <c r="L44" s="4">
        <f t="shared" ref="L44:L45" si="19">I44+K44</f>
        <v>18580</v>
      </c>
      <c r="M44" s="91"/>
    </row>
    <row r="45" spans="1:13" ht="18" customHeight="1">
      <c r="A45" s="2"/>
      <c r="B45" s="3"/>
      <c r="C45" s="5" t="s">
        <v>53</v>
      </c>
      <c r="D45" s="53" t="s">
        <v>74</v>
      </c>
      <c r="E45" s="5" t="s">
        <v>35</v>
      </c>
      <c r="F45" s="3">
        <v>13400</v>
      </c>
      <c r="G45" s="4">
        <v>19794.29</v>
      </c>
      <c r="H45" s="4">
        <v>19794.29</v>
      </c>
      <c r="I45" s="6">
        <v>6393</v>
      </c>
      <c r="J45" s="54"/>
      <c r="K45" s="6">
        <v>4908.92</v>
      </c>
      <c r="L45" s="4">
        <f t="shared" si="19"/>
        <v>11301.92</v>
      </c>
      <c r="M45" s="92"/>
    </row>
    <row r="46" spans="1:13" ht="81.75" customHeight="1">
      <c r="A46" s="2"/>
      <c r="B46" s="62" t="s">
        <v>77</v>
      </c>
      <c r="C46" s="5" t="s">
        <v>78</v>
      </c>
      <c r="D46" s="53" t="s">
        <v>79</v>
      </c>
      <c r="E46" s="5"/>
      <c r="F46" s="3"/>
      <c r="G46" s="10">
        <v>432488</v>
      </c>
      <c r="H46" s="10">
        <v>432488</v>
      </c>
      <c r="I46" s="10">
        <f t="shared" ref="I46:L46" si="20">I47+I51</f>
        <v>452889</v>
      </c>
      <c r="J46" s="10">
        <f t="shared" si="20"/>
        <v>228902.81999999998</v>
      </c>
      <c r="K46" s="10">
        <f t="shared" si="20"/>
        <v>0</v>
      </c>
      <c r="L46" s="10">
        <f t="shared" si="20"/>
        <v>452889</v>
      </c>
      <c r="M46" s="65"/>
    </row>
    <row r="47" spans="1:13" ht="18" customHeight="1">
      <c r="A47" s="2"/>
      <c r="B47" s="3"/>
      <c r="C47" s="5" t="s">
        <v>78</v>
      </c>
      <c r="D47" s="53" t="s">
        <v>79</v>
      </c>
      <c r="E47" s="28">
        <v>120</v>
      </c>
      <c r="F47" s="28"/>
      <c r="G47" s="29">
        <f t="shared" ref="G47:K47" si="21">G48+G49+G50</f>
        <v>418456</v>
      </c>
      <c r="H47" s="29">
        <f t="shared" ref="H47" si="22">H48+H49+H50</f>
        <v>418456</v>
      </c>
      <c r="I47" s="29">
        <f t="shared" si="21"/>
        <v>446089</v>
      </c>
      <c r="J47" s="29">
        <f t="shared" si="21"/>
        <v>226504.41999999998</v>
      </c>
      <c r="K47" s="29">
        <f t="shared" si="21"/>
        <v>1964.73</v>
      </c>
      <c r="L47" s="29">
        <f>L48+L49+L50</f>
        <v>448053.73</v>
      </c>
      <c r="M47" s="65"/>
    </row>
    <row r="48" spans="1:13" ht="16.5" customHeight="1">
      <c r="A48" s="2"/>
      <c r="B48" s="3"/>
      <c r="C48" s="5" t="s">
        <v>78</v>
      </c>
      <c r="D48" s="53" t="s">
        <v>79</v>
      </c>
      <c r="E48" s="3">
        <v>121</v>
      </c>
      <c r="F48" s="3">
        <v>12110</v>
      </c>
      <c r="G48" s="4">
        <v>323468.69</v>
      </c>
      <c r="H48" s="4">
        <v>323468.69</v>
      </c>
      <c r="I48" s="6">
        <v>342673</v>
      </c>
      <c r="J48" s="54">
        <v>178205.25</v>
      </c>
      <c r="K48" s="4">
        <v>3762.13</v>
      </c>
      <c r="L48" s="4">
        <f>I48+K48</f>
        <v>346435.13</v>
      </c>
      <c r="M48" s="65"/>
    </row>
    <row r="49" spans="1:13" ht="18" hidden="1" customHeight="1">
      <c r="A49" s="2"/>
      <c r="B49" s="3"/>
      <c r="C49" s="5" t="s">
        <v>78</v>
      </c>
      <c r="D49" s="53" t="s">
        <v>79</v>
      </c>
      <c r="E49" s="3">
        <v>122</v>
      </c>
      <c r="F49" s="3">
        <v>12120</v>
      </c>
      <c r="G49" s="4"/>
      <c r="H49" s="4"/>
      <c r="I49" s="6"/>
      <c r="J49" s="54"/>
      <c r="K49" s="4"/>
      <c r="L49" s="4">
        <f t="shared" ref="L49:L52" si="23">I49+K49</f>
        <v>0</v>
      </c>
      <c r="M49" s="65"/>
    </row>
    <row r="50" spans="1:13" ht="18" customHeight="1">
      <c r="A50" s="2"/>
      <c r="B50" s="3"/>
      <c r="C50" s="5" t="s">
        <v>78</v>
      </c>
      <c r="D50" s="53" t="s">
        <v>79</v>
      </c>
      <c r="E50" s="3">
        <v>129</v>
      </c>
      <c r="F50" s="3">
        <v>12130</v>
      </c>
      <c r="G50" s="4">
        <v>94987.31</v>
      </c>
      <c r="H50" s="4">
        <v>94987.31</v>
      </c>
      <c r="I50" s="6">
        <v>103416</v>
      </c>
      <c r="J50" s="54">
        <v>48299.17</v>
      </c>
      <c r="K50" s="4">
        <v>-1797.4</v>
      </c>
      <c r="L50" s="4">
        <f t="shared" si="23"/>
        <v>101618.6</v>
      </c>
      <c r="M50" s="86" t="s">
        <v>47</v>
      </c>
    </row>
    <row r="51" spans="1:13" ht="18" customHeight="1">
      <c r="A51" s="2"/>
      <c r="B51" s="3"/>
      <c r="C51" s="5" t="s">
        <v>78</v>
      </c>
      <c r="D51" s="53" t="s">
        <v>79</v>
      </c>
      <c r="E51" s="26" t="s">
        <v>35</v>
      </c>
      <c r="F51" s="26"/>
      <c r="G51" s="27">
        <v>14032</v>
      </c>
      <c r="H51" s="27">
        <v>14032</v>
      </c>
      <c r="I51" s="27">
        <v>6800</v>
      </c>
      <c r="J51" s="27">
        <v>2398.4</v>
      </c>
      <c r="K51" s="27">
        <f>SUM(K52:K53)</f>
        <v>-1964.73</v>
      </c>
      <c r="L51" s="27">
        <f>I51+K51</f>
        <v>4835.2700000000004</v>
      </c>
      <c r="M51" s="87"/>
    </row>
    <row r="52" spans="1:13" ht="18" customHeight="1">
      <c r="A52" s="2"/>
      <c r="B52" s="3"/>
      <c r="C52" s="5" t="s">
        <v>78</v>
      </c>
      <c r="D52" s="53" t="s">
        <v>79</v>
      </c>
      <c r="E52" s="5" t="s">
        <v>35</v>
      </c>
      <c r="F52" s="5" t="s">
        <v>11</v>
      </c>
      <c r="G52" s="6">
        <v>0</v>
      </c>
      <c r="H52" s="6">
        <v>0</v>
      </c>
      <c r="I52" s="6">
        <v>4800</v>
      </c>
      <c r="J52" s="54">
        <v>2398.4</v>
      </c>
      <c r="K52" s="6">
        <v>-1964.73</v>
      </c>
      <c r="L52" s="4">
        <f t="shared" si="23"/>
        <v>2835.27</v>
      </c>
      <c r="M52" s="88"/>
    </row>
    <row r="53" spans="1:13" s="11" customFormat="1" ht="188.25" customHeight="1">
      <c r="A53" s="5"/>
      <c r="B53" s="52" t="s">
        <v>58</v>
      </c>
      <c r="C53" s="5" t="s">
        <v>59</v>
      </c>
      <c r="D53" s="53" t="s">
        <v>60</v>
      </c>
      <c r="E53" s="9"/>
      <c r="F53" s="9"/>
      <c r="G53" s="10">
        <f>G54+G58</f>
        <v>402218.36</v>
      </c>
      <c r="H53" s="10">
        <f t="shared" ref="H53:L53" si="24">H54+H58</f>
        <v>402218.36</v>
      </c>
      <c r="I53" s="10">
        <f t="shared" si="24"/>
        <v>450888</v>
      </c>
      <c r="J53" s="10">
        <v>392450.2</v>
      </c>
      <c r="K53" s="10">
        <f t="shared" si="24"/>
        <v>-1.4210854715202004E-14</v>
      </c>
      <c r="L53" s="10">
        <f t="shared" si="24"/>
        <v>450888</v>
      </c>
      <c r="M53" s="34"/>
    </row>
    <row r="54" spans="1:13" s="30" customFormat="1" hidden="1">
      <c r="A54" s="26"/>
      <c r="B54" s="28"/>
      <c r="C54" s="5" t="s">
        <v>59</v>
      </c>
      <c r="D54" s="53" t="s">
        <v>60</v>
      </c>
      <c r="E54" s="28">
        <v>120</v>
      </c>
      <c r="F54" s="28"/>
      <c r="G54" s="29">
        <f t="shared" ref="G54:L54" si="25">G55+G56+G57</f>
        <v>384888.1</v>
      </c>
      <c r="H54" s="29">
        <f t="shared" si="25"/>
        <v>384888.1</v>
      </c>
      <c r="I54" s="29">
        <f t="shared" si="25"/>
        <v>423799.05</v>
      </c>
      <c r="J54" s="29">
        <f t="shared" si="25"/>
        <v>344429.81</v>
      </c>
      <c r="K54" s="29">
        <f t="shared" si="25"/>
        <v>0</v>
      </c>
      <c r="L54" s="29">
        <f t="shared" si="25"/>
        <v>423799.05</v>
      </c>
      <c r="M54" s="36"/>
    </row>
    <row r="55" spans="1:13" hidden="1">
      <c r="A55" s="5"/>
      <c r="B55" s="3"/>
      <c r="C55" s="5" t="s">
        <v>59</v>
      </c>
      <c r="D55" s="53" t="s">
        <v>60</v>
      </c>
      <c r="E55" s="3">
        <v>121</v>
      </c>
      <c r="F55" s="3">
        <v>12110</v>
      </c>
      <c r="G55" s="4">
        <v>300967.28999999998</v>
      </c>
      <c r="H55" s="4">
        <v>300967.28999999998</v>
      </c>
      <c r="I55" s="6">
        <f t="shared" ref="I55:I57" si="26">L55-K55</f>
        <v>321402.15999999997</v>
      </c>
      <c r="J55" s="54">
        <v>261370.16</v>
      </c>
      <c r="K55" s="4"/>
      <c r="L55" s="4">
        <v>321402.15999999997</v>
      </c>
      <c r="M55" s="43"/>
    </row>
    <row r="56" spans="1:13" hidden="1">
      <c r="A56" s="5"/>
      <c r="B56" s="3"/>
      <c r="C56" s="5" t="s">
        <v>59</v>
      </c>
      <c r="D56" s="53" t="s">
        <v>60</v>
      </c>
      <c r="E56" s="3">
        <v>122</v>
      </c>
      <c r="F56" s="3">
        <v>12120</v>
      </c>
      <c r="G56" s="4">
        <v>600</v>
      </c>
      <c r="H56" s="4">
        <v>600</v>
      </c>
      <c r="I56" s="6">
        <f t="shared" si="26"/>
        <v>183.33</v>
      </c>
      <c r="J56" s="54">
        <v>183.33</v>
      </c>
      <c r="K56" s="4"/>
      <c r="L56" s="4">
        <v>183.33</v>
      </c>
      <c r="M56" s="63"/>
    </row>
    <row r="57" spans="1:13" hidden="1">
      <c r="A57" s="5"/>
      <c r="B57" s="3"/>
      <c r="C57" s="5" t="s">
        <v>59</v>
      </c>
      <c r="D57" s="53" t="s">
        <v>60</v>
      </c>
      <c r="E57" s="3">
        <v>129</v>
      </c>
      <c r="F57" s="3">
        <v>12130</v>
      </c>
      <c r="G57" s="4">
        <v>83320.81</v>
      </c>
      <c r="H57" s="4">
        <v>83320.81</v>
      </c>
      <c r="I57" s="6">
        <f t="shared" si="26"/>
        <v>102213.56</v>
      </c>
      <c r="J57" s="54">
        <v>82876.320000000007</v>
      </c>
      <c r="K57" s="4"/>
      <c r="L57" s="4">
        <v>102213.56</v>
      </c>
      <c r="M57" s="57"/>
    </row>
    <row r="58" spans="1:13" s="30" customFormat="1" ht="17.25" customHeight="1">
      <c r="A58" s="26"/>
      <c r="B58" s="28"/>
      <c r="C58" s="5" t="s">
        <v>59</v>
      </c>
      <c r="D58" s="53" t="s">
        <v>60</v>
      </c>
      <c r="E58" s="26" t="s">
        <v>35</v>
      </c>
      <c r="F58" s="26"/>
      <c r="G58" s="27">
        <f>SUM(G59:G61)</f>
        <v>17330.260000000002</v>
      </c>
      <c r="H58" s="27">
        <f>SUM(H59:H61)</f>
        <v>17330.260000000002</v>
      </c>
      <c r="I58" s="27">
        <f>SUM(I59:I61)+542</f>
        <v>27088.95</v>
      </c>
      <c r="J58" s="27">
        <v>25370.71</v>
      </c>
      <c r="K58" s="27">
        <f>SUM(K59:K61)</f>
        <v>-1.4210854715202004E-14</v>
      </c>
      <c r="L58" s="27">
        <f>SUM(L59:L61)+542</f>
        <v>27088.95</v>
      </c>
      <c r="M58" s="43"/>
    </row>
    <row r="59" spans="1:13" ht="30" customHeight="1">
      <c r="A59" s="5"/>
      <c r="B59" s="3"/>
      <c r="C59" s="5" t="s">
        <v>59</v>
      </c>
      <c r="D59" s="53" t="s">
        <v>60</v>
      </c>
      <c r="E59" s="5" t="s">
        <v>35</v>
      </c>
      <c r="F59" s="5" t="s">
        <v>11</v>
      </c>
      <c r="G59" s="6">
        <v>15730.26</v>
      </c>
      <c r="H59" s="6">
        <v>15730.26</v>
      </c>
      <c r="I59" s="6">
        <v>14207.95</v>
      </c>
      <c r="J59" s="54">
        <v>11550.43</v>
      </c>
      <c r="K59" s="6">
        <v>-991.86</v>
      </c>
      <c r="L59" s="4">
        <f>I59+K59</f>
        <v>13216.09</v>
      </c>
      <c r="M59" s="58" t="s">
        <v>47</v>
      </c>
    </row>
    <row r="60" spans="1:13" ht="18.75" customHeight="1">
      <c r="A60" s="5"/>
      <c r="B60" s="3"/>
      <c r="C60" s="5" t="s">
        <v>59</v>
      </c>
      <c r="D60" s="53" t="s">
        <v>60</v>
      </c>
      <c r="E60" s="5" t="s">
        <v>35</v>
      </c>
      <c r="F60" s="5" t="s">
        <v>80</v>
      </c>
      <c r="G60" s="6">
        <v>0</v>
      </c>
      <c r="H60" s="6">
        <v>0</v>
      </c>
      <c r="I60" s="6">
        <v>0</v>
      </c>
      <c r="J60" s="54">
        <v>0</v>
      </c>
      <c r="K60" s="6">
        <v>1000</v>
      </c>
      <c r="L60" s="4">
        <f t="shared" ref="L60:L61" si="27">I60+K60</f>
        <v>1000</v>
      </c>
      <c r="M60" s="58" t="s">
        <v>81</v>
      </c>
    </row>
    <row r="61" spans="1:13" ht="30.75" customHeight="1">
      <c r="A61" s="2"/>
      <c r="B61" s="3"/>
      <c r="C61" s="5" t="s">
        <v>59</v>
      </c>
      <c r="D61" s="53" t="s">
        <v>60</v>
      </c>
      <c r="E61" s="5" t="s">
        <v>35</v>
      </c>
      <c r="F61" s="3">
        <v>13400</v>
      </c>
      <c r="G61" s="4">
        <v>1600</v>
      </c>
      <c r="H61" s="4">
        <v>1600</v>
      </c>
      <c r="I61" s="6">
        <v>12339</v>
      </c>
      <c r="J61" s="54">
        <v>12330.86</v>
      </c>
      <c r="K61" s="6">
        <v>-8.14</v>
      </c>
      <c r="L61" s="4">
        <f t="shared" si="27"/>
        <v>12330.86</v>
      </c>
      <c r="M61" s="51" t="s">
        <v>47</v>
      </c>
    </row>
    <row r="62" spans="1:13" s="11" customFormat="1" ht="28.5">
      <c r="A62" s="8">
        <v>3</v>
      </c>
      <c r="B62" s="9" t="s">
        <v>48</v>
      </c>
      <c r="C62" s="9"/>
      <c r="D62" s="9"/>
      <c r="E62" s="9"/>
      <c r="F62" s="9"/>
      <c r="G62" s="10">
        <f>G63</f>
        <v>3047257</v>
      </c>
      <c r="H62" s="10">
        <f>H63</f>
        <v>3047235.96</v>
      </c>
      <c r="I62" s="10">
        <f>I63</f>
        <v>3682831</v>
      </c>
      <c r="J62" s="10">
        <f>J63</f>
        <v>2613985.19</v>
      </c>
      <c r="K62" s="10">
        <f>K63</f>
        <v>-576484</v>
      </c>
      <c r="L62" s="10">
        <f t="shared" ref="L62" si="28">I62+K62</f>
        <v>3106347</v>
      </c>
      <c r="M62" s="34"/>
    </row>
    <row r="63" spans="1:13" s="11" customFormat="1" ht="60">
      <c r="A63" s="5" t="s">
        <v>38</v>
      </c>
      <c r="B63" s="3" t="s">
        <v>15</v>
      </c>
      <c r="C63" s="5" t="s">
        <v>17</v>
      </c>
      <c r="D63" s="5" t="s">
        <v>49</v>
      </c>
      <c r="E63" s="9"/>
      <c r="F63" s="9"/>
      <c r="G63" s="10">
        <v>3047257</v>
      </c>
      <c r="H63" s="10">
        <v>3047235.96</v>
      </c>
      <c r="I63" s="10">
        <v>3682831</v>
      </c>
      <c r="J63" s="10">
        <v>2613985.19</v>
      </c>
      <c r="K63" s="10">
        <f>K64+K66+K69+K71+K77</f>
        <v>-576484</v>
      </c>
      <c r="L63" s="10">
        <f>I63+K63</f>
        <v>3106347</v>
      </c>
      <c r="M63" s="34"/>
    </row>
    <row r="64" spans="1:13" s="11" customFormat="1" ht="47.25" customHeight="1">
      <c r="A64" s="5"/>
      <c r="B64" s="3"/>
      <c r="C64" s="26" t="s">
        <v>17</v>
      </c>
      <c r="D64" s="26" t="s">
        <v>49</v>
      </c>
      <c r="E64" s="28">
        <v>121</v>
      </c>
      <c r="F64" s="9"/>
      <c r="G64" s="29">
        <f>G65</f>
        <v>2191181</v>
      </c>
      <c r="H64" s="29">
        <f t="shared" ref="H64" si="29">H65</f>
        <v>2191180.89</v>
      </c>
      <c r="I64" s="29">
        <f t="shared" ref="I64" si="30">I65</f>
        <v>2700000</v>
      </c>
      <c r="J64" s="29">
        <f t="shared" ref="J64" si="31">J65</f>
        <v>1980398.5</v>
      </c>
      <c r="K64" s="29">
        <f t="shared" ref="K64" si="32">K65</f>
        <v>-408138</v>
      </c>
      <c r="L64" s="29">
        <f t="shared" ref="L64" si="33">L65</f>
        <v>2291862</v>
      </c>
      <c r="M64" s="81" t="s">
        <v>68</v>
      </c>
    </row>
    <row r="65" spans="1:13" s="11" customFormat="1" ht="49.5" customHeight="1">
      <c r="A65" s="5"/>
      <c r="B65" s="3"/>
      <c r="C65" s="5" t="s">
        <v>17</v>
      </c>
      <c r="D65" s="5" t="s">
        <v>49</v>
      </c>
      <c r="E65" s="3">
        <v>121</v>
      </c>
      <c r="F65" s="3">
        <v>12110</v>
      </c>
      <c r="G65" s="4">
        <v>2191181</v>
      </c>
      <c r="H65" s="4">
        <v>2191180.89</v>
      </c>
      <c r="I65" s="4">
        <v>2700000</v>
      </c>
      <c r="J65" s="4">
        <v>1980398.5</v>
      </c>
      <c r="K65" s="4">
        <v>-408138</v>
      </c>
      <c r="L65" s="4">
        <f>I65+K65</f>
        <v>2291862</v>
      </c>
      <c r="M65" s="83"/>
    </row>
    <row r="66" spans="1:13" s="30" customFormat="1">
      <c r="A66" s="26"/>
      <c r="B66" s="28"/>
      <c r="C66" s="26" t="s">
        <v>17</v>
      </c>
      <c r="D66" s="26" t="s">
        <v>49</v>
      </c>
      <c r="E66" s="28">
        <v>122</v>
      </c>
      <c r="F66" s="28"/>
      <c r="G66" s="29">
        <v>2136</v>
      </c>
      <c r="H66" s="29">
        <v>2135.54</v>
      </c>
      <c r="I66" s="29">
        <v>29010</v>
      </c>
      <c r="J66" s="29">
        <v>28751.11</v>
      </c>
      <c r="K66" s="29">
        <f t="shared" ref="K66" si="34">K67+K68</f>
        <v>-111</v>
      </c>
      <c r="L66" s="29">
        <f>L67</f>
        <v>889</v>
      </c>
      <c r="M66" s="36"/>
    </row>
    <row r="67" spans="1:13" ht="21" customHeight="1">
      <c r="A67" s="5"/>
      <c r="B67" s="3"/>
      <c r="C67" s="5" t="s">
        <v>17</v>
      </c>
      <c r="D67" s="5" t="s">
        <v>49</v>
      </c>
      <c r="E67" s="3">
        <v>122</v>
      </c>
      <c r="F67" s="3">
        <v>12120</v>
      </c>
      <c r="G67" s="4">
        <v>600</v>
      </c>
      <c r="H67" s="4">
        <v>600</v>
      </c>
      <c r="I67" s="6">
        <v>1000</v>
      </c>
      <c r="J67" s="4">
        <v>788.87</v>
      </c>
      <c r="K67" s="4">
        <v>-111</v>
      </c>
      <c r="L67" s="4">
        <f>I67+K67</f>
        <v>889</v>
      </c>
      <c r="M67" s="43"/>
    </row>
    <row r="68" spans="1:13" ht="56.25" hidden="1" customHeight="1">
      <c r="A68" s="5"/>
      <c r="B68" s="3"/>
      <c r="C68" s="5" t="s">
        <v>13</v>
      </c>
      <c r="D68" s="5" t="s">
        <v>14</v>
      </c>
      <c r="E68" s="3">
        <v>122</v>
      </c>
      <c r="F68" s="3">
        <v>12260</v>
      </c>
      <c r="G68" s="4">
        <v>0</v>
      </c>
      <c r="H68" s="4">
        <v>0</v>
      </c>
      <c r="I68" s="6">
        <f t="shared" ref="I68" si="35">L68-K68</f>
        <v>0</v>
      </c>
      <c r="J68" s="4">
        <v>10767.5</v>
      </c>
      <c r="K68" s="4"/>
      <c r="L68" s="4"/>
      <c r="M68" s="57"/>
    </row>
    <row r="69" spans="1:13" s="11" customFormat="1" ht="47.25" customHeight="1">
      <c r="A69" s="5"/>
      <c r="B69" s="3"/>
      <c r="C69" s="26" t="s">
        <v>17</v>
      </c>
      <c r="D69" s="26" t="s">
        <v>49</v>
      </c>
      <c r="E69" s="28">
        <v>129</v>
      </c>
      <c r="F69" s="9"/>
      <c r="G69" s="29">
        <f>G70</f>
        <v>693495</v>
      </c>
      <c r="H69" s="29">
        <f t="shared" ref="H69" si="36">H70</f>
        <v>693495</v>
      </c>
      <c r="I69" s="29">
        <f t="shared" ref="I69" si="37">I70</f>
        <v>815400</v>
      </c>
      <c r="J69" s="29">
        <f t="shared" ref="J69" si="38">J70</f>
        <v>485814.49</v>
      </c>
      <c r="K69" s="29">
        <f t="shared" ref="K69" si="39">K70</f>
        <v>-214497</v>
      </c>
      <c r="L69" s="29">
        <f t="shared" ref="L69" si="40">L70</f>
        <v>600903</v>
      </c>
      <c r="M69" s="81" t="s">
        <v>68</v>
      </c>
    </row>
    <row r="70" spans="1:13" s="11" customFormat="1" ht="49.5" customHeight="1">
      <c r="A70" s="5"/>
      <c r="B70" s="3"/>
      <c r="C70" s="5" t="s">
        <v>17</v>
      </c>
      <c r="D70" s="5" t="s">
        <v>49</v>
      </c>
      <c r="E70" s="3">
        <v>129</v>
      </c>
      <c r="F70" s="3">
        <v>12130</v>
      </c>
      <c r="G70" s="4">
        <v>693495</v>
      </c>
      <c r="H70" s="4">
        <v>693495</v>
      </c>
      <c r="I70" s="4">
        <v>815400</v>
      </c>
      <c r="J70" s="4">
        <v>485814.49</v>
      </c>
      <c r="K70" s="4">
        <v>-214497</v>
      </c>
      <c r="L70" s="4">
        <f>I70+K70</f>
        <v>600903</v>
      </c>
      <c r="M70" s="83"/>
    </row>
    <row r="71" spans="1:13" s="30" customFormat="1" ht="18" customHeight="1">
      <c r="A71" s="26"/>
      <c r="B71" s="28"/>
      <c r="C71" s="26" t="s">
        <v>17</v>
      </c>
      <c r="D71" s="26" t="s">
        <v>49</v>
      </c>
      <c r="E71" s="26" t="s">
        <v>35</v>
      </c>
      <c r="F71" s="26"/>
      <c r="G71" s="27">
        <v>155325</v>
      </c>
      <c r="H71" s="27">
        <v>155305.64000000001</v>
      </c>
      <c r="I71" s="27">
        <v>163204</v>
      </c>
      <c r="J71" s="27">
        <v>143758.01</v>
      </c>
      <c r="K71" s="27">
        <f>SUM(K72:K76)</f>
        <v>46038</v>
      </c>
      <c r="L71" s="27">
        <f>SUM(L72:L76)</f>
        <v>207941.74</v>
      </c>
      <c r="M71" s="49"/>
    </row>
    <row r="72" spans="1:13" ht="18.75" customHeight="1">
      <c r="A72" s="5"/>
      <c r="B72" s="3"/>
      <c r="C72" s="5" t="s">
        <v>17</v>
      </c>
      <c r="D72" s="5" t="s">
        <v>49</v>
      </c>
      <c r="E72" s="5" t="s">
        <v>35</v>
      </c>
      <c r="F72" s="5" t="s">
        <v>11</v>
      </c>
      <c r="G72" s="6">
        <v>16393</v>
      </c>
      <c r="H72" s="6">
        <v>16392</v>
      </c>
      <c r="I72" s="6">
        <v>21614</v>
      </c>
      <c r="J72" s="6">
        <v>19453.29</v>
      </c>
      <c r="K72" s="6">
        <v>2000</v>
      </c>
      <c r="L72" s="4">
        <f t="shared" ref="L72:L76" si="41">I72+K72</f>
        <v>23614</v>
      </c>
      <c r="M72" s="35"/>
    </row>
    <row r="73" spans="1:13">
      <c r="A73" s="2"/>
      <c r="B73" s="3"/>
      <c r="C73" s="5" t="s">
        <v>17</v>
      </c>
      <c r="D73" s="5" t="s">
        <v>49</v>
      </c>
      <c r="E73" s="5" t="s">
        <v>35</v>
      </c>
      <c r="F73" s="3">
        <v>12250</v>
      </c>
      <c r="G73" s="4">
        <v>1389</v>
      </c>
      <c r="H73" s="4">
        <v>1388.74</v>
      </c>
      <c r="I73" s="6">
        <v>1371.74</v>
      </c>
      <c r="J73" s="6">
        <v>1208.98</v>
      </c>
      <c r="K73" s="6">
        <v>64</v>
      </c>
      <c r="L73" s="4">
        <f t="shared" si="41"/>
        <v>1435.74</v>
      </c>
      <c r="M73" s="67"/>
    </row>
    <row r="74" spans="1:13">
      <c r="A74" s="2"/>
      <c r="B74" s="3"/>
      <c r="C74" s="5" t="s">
        <v>17</v>
      </c>
      <c r="D74" s="5" t="s">
        <v>49</v>
      </c>
      <c r="E74" s="5" t="s">
        <v>35</v>
      </c>
      <c r="F74" s="3">
        <v>12260</v>
      </c>
      <c r="G74" s="4">
        <v>76528</v>
      </c>
      <c r="H74" s="4">
        <v>76528</v>
      </c>
      <c r="I74" s="6">
        <v>108618</v>
      </c>
      <c r="J74" s="6">
        <v>102526.09</v>
      </c>
      <c r="K74" s="6">
        <v>6000</v>
      </c>
      <c r="L74" s="4">
        <f t="shared" si="41"/>
        <v>114618</v>
      </c>
      <c r="M74" s="67" t="s">
        <v>84</v>
      </c>
    </row>
    <row r="75" spans="1:13">
      <c r="A75" s="2"/>
      <c r="B75" s="3"/>
      <c r="C75" s="5" t="s">
        <v>17</v>
      </c>
      <c r="D75" s="5" t="s">
        <v>49</v>
      </c>
      <c r="E75" s="5" t="s">
        <v>35</v>
      </c>
      <c r="F75" s="3">
        <v>13100</v>
      </c>
      <c r="G75" s="4">
        <v>7443</v>
      </c>
      <c r="H75" s="4">
        <v>7442.38</v>
      </c>
      <c r="I75" s="6">
        <v>0</v>
      </c>
      <c r="J75" s="6">
        <v>0</v>
      </c>
      <c r="K75" s="6">
        <v>27580</v>
      </c>
      <c r="L75" s="4">
        <f t="shared" si="41"/>
        <v>27580</v>
      </c>
      <c r="M75" s="67" t="s">
        <v>82</v>
      </c>
    </row>
    <row r="76" spans="1:13" ht="38.25" customHeight="1">
      <c r="A76" s="2"/>
      <c r="B76" s="3"/>
      <c r="C76" s="5" t="s">
        <v>17</v>
      </c>
      <c r="D76" s="5" t="s">
        <v>49</v>
      </c>
      <c r="E76" s="5" t="s">
        <v>35</v>
      </c>
      <c r="F76" s="3">
        <v>13400</v>
      </c>
      <c r="G76" s="4">
        <v>53572</v>
      </c>
      <c r="H76" s="4">
        <v>53553.62</v>
      </c>
      <c r="I76" s="6">
        <v>30300</v>
      </c>
      <c r="J76" s="6">
        <v>19269.650000000001</v>
      </c>
      <c r="K76" s="6">
        <v>10394</v>
      </c>
      <c r="L76" s="4">
        <f t="shared" si="41"/>
        <v>40694</v>
      </c>
      <c r="M76" s="67" t="s">
        <v>83</v>
      </c>
    </row>
    <row r="77" spans="1:13" s="30" customFormat="1" ht="14.25" customHeight="1">
      <c r="A77" s="31"/>
      <c r="B77" s="28"/>
      <c r="C77" s="26" t="s">
        <v>17</v>
      </c>
      <c r="D77" s="26" t="s">
        <v>49</v>
      </c>
      <c r="E77" s="26" t="s">
        <v>44</v>
      </c>
      <c r="F77" s="28"/>
      <c r="G77" s="29">
        <f>G78+G79+G80</f>
        <v>6656</v>
      </c>
      <c r="H77" s="29">
        <f t="shared" ref="H77:K77" si="42">H78+H79+H80</f>
        <v>6655.32</v>
      </c>
      <c r="I77" s="29">
        <f>2823+404</f>
        <v>3227</v>
      </c>
      <c r="J77" s="29">
        <f>2821.88+403.44</f>
        <v>3225.32</v>
      </c>
      <c r="K77" s="29">
        <f t="shared" si="42"/>
        <v>224</v>
      </c>
      <c r="L77" s="29">
        <f>I77+K77</f>
        <v>3451</v>
      </c>
      <c r="M77" s="67"/>
    </row>
    <row r="78" spans="1:13" s="48" customFormat="1" ht="15" hidden="1" customHeight="1">
      <c r="A78" s="44"/>
      <c r="B78" s="24"/>
      <c r="C78" s="45" t="s">
        <v>17</v>
      </c>
      <c r="D78" s="45" t="s">
        <v>49</v>
      </c>
      <c r="E78" s="45" t="s">
        <v>50</v>
      </c>
      <c r="F78" s="24">
        <v>12901</v>
      </c>
      <c r="G78" s="46">
        <v>3868</v>
      </c>
      <c r="H78" s="46">
        <v>3868</v>
      </c>
      <c r="I78" s="6">
        <f t="shared" ref="I78:I79" si="43">L78-K78</f>
        <v>0</v>
      </c>
      <c r="J78" s="46">
        <v>0</v>
      </c>
      <c r="K78" s="47"/>
      <c r="L78" s="46">
        <v>0</v>
      </c>
      <c r="M78" s="67"/>
    </row>
    <row r="79" spans="1:13" ht="14.25" hidden="1" customHeight="1">
      <c r="A79" s="2"/>
      <c r="B79" s="3"/>
      <c r="C79" s="5" t="s">
        <v>17</v>
      </c>
      <c r="D79" s="5" t="s">
        <v>49</v>
      </c>
      <c r="E79" s="5" t="s">
        <v>45</v>
      </c>
      <c r="F79" s="3">
        <v>12902</v>
      </c>
      <c r="G79" s="4">
        <v>2788</v>
      </c>
      <c r="H79" s="4">
        <v>2787.32</v>
      </c>
      <c r="I79" s="6">
        <f t="shared" si="43"/>
        <v>2823</v>
      </c>
      <c r="J79" s="4">
        <v>33187.839999999997</v>
      </c>
      <c r="K79" s="6"/>
      <c r="L79" s="4">
        <v>2823</v>
      </c>
      <c r="M79" s="67"/>
    </row>
    <row r="80" spans="1:13">
      <c r="A80" s="2"/>
      <c r="B80" s="3"/>
      <c r="C80" s="5" t="s">
        <v>17</v>
      </c>
      <c r="D80" s="5" t="s">
        <v>49</v>
      </c>
      <c r="E80" s="5" t="s">
        <v>46</v>
      </c>
      <c r="F80" s="3">
        <v>12902</v>
      </c>
      <c r="G80" s="4">
        <v>0</v>
      </c>
      <c r="H80" s="4">
        <v>0</v>
      </c>
      <c r="I80" s="6">
        <v>404</v>
      </c>
      <c r="J80" s="4">
        <v>403.44</v>
      </c>
      <c r="K80" s="6">
        <v>224</v>
      </c>
      <c r="L80" s="4">
        <f>I80+K80</f>
        <v>628</v>
      </c>
      <c r="M80" s="67"/>
    </row>
    <row r="81" spans="1:13" s="11" customFormat="1" ht="57">
      <c r="A81" s="8">
        <v>4</v>
      </c>
      <c r="B81" s="9" t="s">
        <v>51</v>
      </c>
      <c r="C81" s="9"/>
      <c r="D81" s="9"/>
      <c r="E81" s="9"/>
      <c r="F81" s="9"/>
      <c r="G81" s="10">
        <f t="shared" ref="G81:L81" si="44">G82</f>
        <v>1756477</v>
      </c>
      <c r="H81" s="10">
        <f t="shared" si="44"/>
        <v>1754134.39</v>
      </c>
      <c r="I81" s="10">
        <f t="shared" si="44"/>
        <v>1825028</v>
      </c>
      <c r="J81" s="10">
        <f t="shared" si="44"/>
        <v>1626282.01</v>
      </c>
      <c r="K81" s="10">
        <f t="shared" si="44"/>
        <v>-16310.56</v>
      </c>
      <c r="L81" s="10">
        <f t="shared" si="44"/>
        <v>1808717.44</v>
      </c>
      <c r="M81" s="34"/>
    </row>
    <row r="82" spans="1:13" s="11" customFormat="1" ht="60">
      <c r="A82" s="5" t="s">
        <v>52</v>
      </c>
      <c r="B82" s="3" t="s">
        <v>15</v>
      </c>
      <c r="C82" s="5" t="s">
        <v>53</v>
      </c>
      <c r="D82" s="5" t="s">
        <v>54</v>
      </c>
      <c r="E82" s="9"/>
      <c r="F82" s="9"/>
      <c r="G82" s="10">
        <v>1756477</v>
      </c>
      <c r="H82" s="10">
        <v>1754134.39</v>
      </c>
      <c r="I82" s="10">
        <v>1825028</v>
      </c>
      <c r="J82" s="10">
        <v>1626282.01</v>
      </c>
      <c r="K82" s="10">
        <f>K83+K84+K85+K86</f>
        <v>-16310.56</v>
      </c>
      <c r="L82" s="10">
        <f>I82+K82</f>
        <v>1808717.44</v>
      </c>
      <c r="M82" s="81" t="s">
        <v>62</v>
      </c>
    </row>
    <row r="83" spans="1:13" ht="15.75" customHeight="1">
      <c r="A83" s="5"/>
      <c r="B83" s="3"/>
      <c r="C83" s="45" t="s">
        <v>53</v>
      </c>
      <c r="D83" s="45" t="s">
        <v>54</v>
      </c>
      <c r="E83" s="24">
        <v>121</v>
      </c>
      <c r="F83" s="24">
        <v>12110</v>
      </c>
      <c r="G83" s="46">
        <v>1292337</v>
      </c>
      <c r="H83" s="46">
        <v>1292336.25</v>
      </c>
      <c r="I83" s="46">
        <v>1336476</v>
      </c>
      <c r="J83" s="46">
        <v>1206854.1599999999</v>
      </c>
      <c r="K83" s="46">
        <v>-862</v>
      </c>
      <c r="L83" s="4">
        <f>I83+K83</f>
        <v>1335614</v>
      </c>
      <c r="M83" s="82"/>
    </row>
    <row r="84" spans="1:13" hidden="1">
      <c r="A84" s="5"/>
      <c r="B84" s="3"/>
      <c r="C84" s="45" t="s">
        <v>53</v>
      </c>
      <c r="D84" s="45" t="s">
        <v>54</v>
      </c>
      <c r="E84" s="24">
        <v>122</v>
      </c>
      <c r="F84" s="24">
        <v>12120</v>
      </c>
      <c r="G84" s="46">
        <v>97</v>
      </c>
      <c r="H84" s="46">
        <v>295.38</v>
      </c>
      <c r="I84" s="46">
        <v>1000</v>
      </c>
      <c r="J84" s="46">
        <v>450</v>
      </c>
      <c r="K84" s="46">
        <v>0</v>
      </c>
      <c r="L84" s="4">
        <f t="shared" ref="L84:L85" si="45">I84+K84</f>
        <v>1000</v>
      </c>
      <c r="M84" s="82"/>
    </row>
    <row r="85" spans="1:13">
      <c r="A85" s="5"/>
      <c r="B85" s="3"/>
      <c r="C85" s="45" t="s">
        <v>53</v>
      </c>
      <c r="D85" s="45" t="s">
        <v>54</v>
      </c>
      <c r="E85" s="24">
        <v>129</v>
      </c>
      <c r="F85" s="24">
        <v>12130</v>
      </c>
      <c r="G85" s="46">
        <v>382000</v>
      </c>
      <c r="H85" s="46">
        <v>382000</v>
      </c>
      <c r="I85" s="46">
        <v>414410</v>
      </c>
      <c r="J85" s="46">
        <v>352410</v>
      </c>
      <c r="K85" s="46">
        <v>-18750</v>
      </c>
      <c r="L85" s="4">
        <f t="shared" si="45"/>
        <v>395660</v>
      </c>
      <c r="M85" s="82"/>
    </row>
    <row r="86" spans="1:13" s="30" customFormat="1" ht="18" customHeight="1">
      <c r="A86" s="26"/>
      <c r="B86" s="28"/>
      <c r="C86" s="45" t="s">
        <v>53</v>
      </c>
      <c r="D86" s="45" t="s">
        <v>54</v>
      </c>
      <c r="E86" s="45" t="s">
        <v>35</v>
      </c>
      <c r="F86" s="45"/>
      <c r="G86" s="47">
        <v>79920</v>
      </c>
      <c r="H86" s="47">
        <v>77652.649999999994</v>
      </c>
      <c r="I86" s="47">
        <v>67542</v>
      </c>
      <c r="J86" s="47">
        <v>64486.1</v>
      </c>
      <c r="K86" s="47">
        <f>K87+K90+K91</f>
        <v>3301.44</v>
      </c>
      <c r="L86" s="4">
        <f>I86+K86</f>
        <v>70843.44</v>
      </c>
      <c r="M86" s="82"/>
    </row>
    <row r="87" spans="1:13" ht="17.25" customHeight="1">
      <c r="A87" s="5"/>
      <c r="B87" s="3"/>
      <c r="C87" s="5" t="s">
        <v>53</v>
      </c>
      <c r="D87" s="5" t="s">
        <v>54</v>
      </c>
      <c r="E87" s="5" t="s">
        <v>35</v>
      </c>
      <c r="F87" s="5" t="s">
        <v>11</v>
      </c>
      <c r="G87" s="6">
        <v>20535</v>
      </c>
      <c r="H87" s="6">
        <v>20534.650000000001</v>
      </c>
      <c r="I87" s="6">
        <v>19931</v>
      </c>
      <c r="J87" s="6">
        <v>17651.919999999998</v>
      </c>
      <c r="K87" s="6">
        <v>-846</v>
      </c>
      <c r="L87" s="4">
        <f t="shared" ref="L87:L91" si="46">I87+K87</f>
        <v>19085</v>
      </c>
      <c r="M87" s="82"/>
    </row>
    <row r="88" spans="1:13" hidden="1">
      <c r="A88" s="2"/>
      <c r="B88" s="3"/>
      <c r="C88" s="5" t="s">
        <v>53</v>
      </c>
      <c r="D88" s="5" t="s">
        <v>54</v>
      </c>
      <c r="E88" s="5" t="s">
        <v>35</v>
      </c>
      <c r="F88" s="3">
        <v>12250</v>
      </c>
      <c r="G88" s="4">
        <v>2267</v>
      </c>
      <c r="H88" s="4">
        <v>0</v>
      </c>
      <c r="I88" s="6">
        <f>2101.68+2898.32</f>
        <v>5000</v>
      </c>
      <c r="J88" s="6">
        <f>10.83+2898.32</f>
        <v>2909.15</v>
      </c>
      <c r="K88" s="6"/>
      <c r="L88" s="4">
        <f t="shared" si="46"/>
        <v>5000</v>
      </c>
      <c r="M88" s="82"/>
    </row>
    <row r="89" spans="1:13" hidden="1">
      <c r="A89" s="2"/>
      <c r="B89" s="3"/>
      <c r="C89" s="5" t="s">
        <v>53</v>
      </c>
      <c r="D89" s="5" t="s">
        <v>54</v>
      </c>
      <c r="E89" s="5" t="s">
        <v>35</v>
      </c>
      <c r="F89" s="3">
        <v>12260</v>
      </c>
      <c r="G89" s="4">
        <v>22332</v>
      </c>
      <c r="H89" s="4">
        <v>22332</v>
      </c>
      <c r="I89" s="6">
        <f>19100.5+3303.5</f>
        <v>22404</v>
      </c>
      <c r="J89" s="6">
        <f>18682+3303.5</f>
        <v>21985.5</v>
      </c>
      <c r="K89" s="6"/>
      <c r="L89" s="4">
        <f t="shared" si="46"/>
        <v>22404</v>
      </c>
      <c r="M89" s="83"/>
    </row>
    <row r="90" spans="1:13" ht="36">
      <c r="A90" s="2"/>
      <c r="B90" s="3"/>
      <c r="C90" s="5" t="s">
        <v>53</v>
      </c>
      <c r="D90" s="5" t="s">
        <v>54</v>
      </c>
      <c r="E90" s="5" t="s">
        <v>35</v>
      </c>
      <c r="F90" s="3">
        <v>13400</v>
      </c>
      <c r="G90" s="4">
        <v>25934</v>
      </c>
      <c r="H90" s="4">
        <v>25934</v>
      </c>
      <c r="I90" s="6">
        <v>16596</v>
      </c>
      <c r="J90" s="6">
        <v>15867.14</v>
      </c>
      <c r="K90" s="6">
        <v>8000</v>
      </c>
      <c r="L90" s="4">
        <f t="shared" si="46"/>
        <v>24596</v>
      </c>
      <c r="M90" s="61" t="s">
        <v>83</v>
      </c>
    </row>
    <row r="91" spans="1:13">
      <c r="A91" s="2"/>
      <c r="B91" s="3"/>
      <c r="C91" s="5" t="s">
        <v>53</v>
      </c>
      <c r="D91" s="5" t="s">
        <v>54</v>
      </c>
      <c r="E91" s="5" t="s">
        <v>45</v>
      </c>
      <c r="F91" s="3">
        <v>12902</v>
      </c>
      <c r="G91" s="4">
        <v>1923</v>
      </c>
      <c r="H91" s="4">
        <v>1851.11</v>
      </c>
      <c r="I91" s="6">
        <v>5800</v>
      </c>
      <c r="J91" s="6">
        <v>1947.44</v>
      </c>
      <c r="K91" s="6">
        <v>-3852.56</v>
      </c>
      <c r="L91" s="4">
        <f t="shared" si="46"/>
        <v>1947.44</v>
      </c>
      <c r="M91" s="61"/>
    </row>
    <row r="92" spans="1:13" s="11" customFormat="1" ht="14.25">
      <c r="A92" s="8">
        <v>5</v>
      </c>
      <c r="B92" s="9" t="s">
        <v>36</v>
      </c>
      <c r="C92" s="8"/>
      <c r="D92" s="8"/>
      <c r="E92" s="8"/>
      <c r="F92" s="8"/>
      <c r="G92" s="12">
        <f t="shared" ref="G92:H92" si="47">G93</f>
        <v>721180</v>
      </c>
      <c r="H92" s="12">
        <f t="shared" si="47"/>
        <v>721177.57</v>
      </c>
      <c r="I92" s="12">
        <v>746105</v>
      </c>
      <c r="J92" s="12">
        <v>648761.69999999995</v>
      </c>
      <c r="K92" s="12">
        <f>K93+K96</f>
        <v>-10801</v>
      </c>
      <c r="L92" s="12">
        <f>I92+K92</f>
        <v>735304</v>
      </c>
      <c r="M92" s="39"/>
    </row>
    <row r="93" spans="1:13" s="11" customFormat="1" ht="81.75" customHeight="1">
      <c r="A93" s="5" t="s">
        <v>55</v>
      </c>
      <c r="B93" s="50" t="s">
        <v>56</v>
      </c>
      <c r="C93" s="5" t="s">
        <v>17</v>
      </c>
      <c r="D93" s="5" t="s">
        <v>57</v>
      </c>
      <c r="E93" s="9"/>
      <c r="F93" s="8"/>
      <c r="G93" s="6">
        <v>721180</v>
      </c>
      <c r="H93" s="6">
        <v>721177.57</v>
      </c>
      <c r="I93" s="6">
        <v>723827</v>
      </c>
      <c r="J93" s="6">
        <v>595562.67000000004</v>
      </c>
      <c r="K93" s="6">
        <f>K94+K95</f>
        <v>-10801</v>
      </c>
      <c r="L93" s="4">
        <f>I93+K93</f>
        <v>713026</v>
      </c>
      <c r="M93" s="55"/>
    </row>
    <row r="94" spans="1:13" s="48" customFormat="1" ht="19.5" customHeight="1">
      <c r="A94" s="45"/>
      <c r="B94" s="24"/>
      <c r="C94" s="45" t="s">
        <v>17</v>
      </c>
      <c r="D94" s="45" t="s">
        <v>57</v>
      </c>
      <c r="E94" s="24">
        <v>121</v>
      </c>
      <c r="F94" s="44">
        <v>12110</v>
      </c>
      <c r="G94" s="47">
        <v>561893</v>
      </c>
      <c r="H94" s="47">
        <v>561892.71</v>
      </c>
      <c r="I94" s="47">
        <v>556277</v>
      </c>
      <c r="J94" s="47">
        <v>489954.62</v>
      </c>
      <c r="K94" s="47">
        <v>-4825</v>
      </c>
      <c r="L94" s="4">
        <f t="shared" ref="L94:L98" si="48">I94+K94</f>
        <v>551452</v>
      </c>
      <c r="M94" s="56"/>
    </row>
    <row r="95" spans="1:13" s="48" customFormat="1" ht="23.25" customHeight="1">
      <c r="A95" s="45"/>
      <c r="B95" s="24"/>
      <c r="C95" s="45" t="s">
        <v>17</v>
      </c>
      <c r="D95" s="45" t="s">
        <v>57</v>
      </c>
      <c r="E95" s="24">
        <v>129</v>
      </c>
      <c r="F95" s="44">
        <v>12130</v>
      </c>
      <c r="G95" s="47">
        <v>155598</v>
      </c>
      <c r="H95" s="47">
        <v>155598</v>
      </c>
      <c r="I95" s="47">
        <v>183308</v>
      </c>
      <c r="J95" s="47">
        <v>154290.62</v>
      </c>
      <c r="K95" s="47">
        <v>-5976</v>
      </c>
      <c r="L95" s="4">
        <f t="shared" si="48"/>
        <v>177332</v>
      </c>
      <c r="M95" s="57" t="s">
        <v>61</v>
      </c>
    </row>
    <row r="96" spans="1:13" s="48" customFormat="1" ht="60" hidden="1">
      <c r="A96" s="45"/>
      <c r="B96" s="24" t="s">
        <v>15</v>
      </c>
      <c r="C96" s="45" t="s">
        <v>17</v>
      </c>
      <c r="D96" s="45" t="s">
        <v>37</v>
      </c>
      <c r="E96" s="24"/>
      <c r="F96" s="44"/>
      <c r="G96" s="47">
        <v>3689</v>
      </c>
      <c r="H96" s="47">
        <v>3686.89</v>
      </c>
      <c r="I96" s="47">
        <v>10000</v>
      </c>
      <c r="J96" s="47">
        <f t="shared" ref="J96:K96" si="49">J97</f>
        <v>3675</v>
      </c>
      <c r="K96" s="47">
        <f t="shared" si="49"/>
        <v>0</v>
      </c>
      <c r="L96" s="4">
        <f t="shared" si="48"/>
        <v>10000</v>
      </c>
      <c r="M96" s="81" t="s">
        <v>47</v>
      </c>
    </row>
    <row r="97" spans="1:14" s="48" customFormat="1" ht="25.5" hidden="1" customHeight="1">
      <c r="A97" s="44"/>
      <c r="B97" s="24"/>
      <c r="C97" s="45" t="s">
        <v>17</v>
      </c>
      <c r="D97" s="45" t="s">
        <v>37</v>
      </c>
      <c r="E97" s="45" t="s">
        <v>35</v>
      </c>
      <c r="F97" s="44"/>
      <c r="G97" s="47">
        <v>3675</v>
      </c>
      <c r="H97" s="47">
        <v>3675</v>
      </c>
      <c r="I97" s="47">
        <v>9965</v>
      </c>
      <c r="J97" s="47">
        <f>J98</f>
        <v>3675</v>
      </c>
      <c r="K97" s="47"/>
      <c r="L97" s="4">
        <f t="shared" si="48"/>
        <v>9965</v>
      </c>
      <c r="M97" s="82"/>
    </row>
    <row r="98" spans="1:14" hidden="1">
      <c r="A98" s="2"/>
      <c r="B98" s="2"/>
      <c r="C98" s="5" t="s">
        <v>17</v>
      </c>
      <c r="D98" s="5" t="s">
        <v>37</v>
      </c>
      <c r="E98" s="2">
        <v>244</v>
      </c>
      <c r="F98" s="2">
        <v>12260</v>
      </c>
      <c r="G98" s="6">
        <v>3675</v>
      </c>
      <c r="H98" s="6">
        <v>3675</v>
      </c>
      <c r="I98" s="6">
        <v>7155</v>
      </c>
      <c r="J98" s="6">
        <v>3675</v>
      </c>
      <c r="K98" s="6"/>
      <c r="L98" s="4">
        <f t="shared" si="48"/>
        <v>7155</v>
      </c>
      <c r="M98" s="83"/>
    </row>
    <row r="99" spans="1:14">
      <c r="A99" s="20"/>
      <c r="B99" s="20"/>
      <c r="C99" s="21"/>
      <c r="D99" s="20"/>
      <c r="E99" s="20"/>
      <c r="F99" s="20"/>
      <c r="G99" s="22"/>
      <c r="H99" s="22"/>
      <c r="I99" s="22"/>
      <c r="J99" s="22"/>
      <c r="K99" s="22"/>
      <c r="L99" s="23"/>
      <c r="M99" s="40"/>
    </row>
    <row r="100" spans="1:14" hidden="1">
      <c r="A100" s="20"/>
      <c r="B100" s="20"/>
      <c r="C100" s="21"/>
      <c r="D100" s="20"/>
      <c r="E100" s="20"/>
      <c r="F100" s="20"/>
      <c r="G100" s="22"/>
      <c r="H100" s="22"/>
      <c r="I100" s="22"/>
      <c r="J100" s="22"/>
      <c r="K100" s="22"/>
      <c r="L100" s="23"/>
      <c r="M100" s="40"/>
    </row>
    <row r="101" spans="1:14" ht="35.25" hidden="1" customHeight="1"/>
    <row r="102" spans="1:14" customFormat="1" ht="44.25" customHeight="1">
      <c r="B102" t="s">
        <v>20</v>
      </c>
      <c r="G102" s="17"/>
      <c r="H102" s="17"/>
      <c r="I102" s="17"/>
      <c r="J102" s="19"/>
      <c r="K102" s="14"/>
      <c r="L102" s="14"/>
      <c r="M102" s="41"/>
      <c r="N102" s="13"/>
    </row>
    <row r="103" spans="1:14" customFormat="1" ht="23.25" customHeight="1">
      <c r="B103" s="68" t="s">
        <v>21</v>
      </c>
      <c r="C103" s="69"/>
      <c r="D103" s="69"/>
      <c r="E103" s="69"/>
      <c r="F103" s="69"/>
      <c r="G103" s="70"/>
      <c r="H103" s="17"/>
      <c r="I103" s="17"/>
      <c r="J103" s="19"/>
      <c r="K103" s="14"/>
      <c r="L103" s="14"/>
      <c r="M103" s="41"/>
      <c r="N103" s="13"/>
    </row>
    <row r="104" spans="1:14" customFormat="1" ht="146.25" customHeight="1">
      <c r="B104" s="15" t="s">
        <v>22</v>
      </c>
      <c r="C104" s="15" t="s">
        <v>23</v>
      </c>
      <c r="D104" s="15" t="s">
        <v>24</v>
      </c>
      <c r="E104" s="15"/>
      <c r="F104" s="15" t="s">
        <v>25</v>
      </c>
      <c r="G104" s="18" t="s">
        <v>26</v>
      </c>
      <c r="H104" s="17"/>
      <c r="I104" s="17"/>
      <c r="J104" s="17"/>
      <c r="M104" s="42"/>
    </row>
    <row r="105" spans="1:14" customFormat="1" ht="18.75" customHeight="1">
      <c r="B105" s="16">
        <v>22028000</v>
      </c>
      <c r="C105" s="16">
        <v>19737589</v>
      </c>
      <c r="D105" s="16">
        <f>K5+K13+K92+K62+K81</f>
        <v>236694.44</v>
      </c>
      <c r="E105" s="16"/>
      <c r="F105" s="16">
        <f>C105+D105</f>
        <v>19974283.440000001</v>
      </c>
      <c r="G105" s="16">
        <f>F105-B105</f>
        <v>-2053716.5599999987</v>
      </c>
      <c r="H105" s="17"/>
      <c r="I105" s="17"/>
      <c r="J105" s="17"/>
      <c r="M105" s="42"/>
    </row>
    <row r="106" spans="1:14" customFormat="1">
      <c r="G106" s="17"/>
      <c r="H106" s="17"/>
      <c r="I106" s="17"/>
      <c r="J106" s="17"/>
      <c r="M106" s="42"/>
    </row>
    <row r="107" spans="1:14" customFormat="1">
      <c r="B107" t="s">
        <v>30</v>
      </c>
      <c r="G107" s="17"/>
      <c r="H107" s="17"/>
      <c r="I107" s="17"/>
      <c r="J107" s="17"/>
      <c r="M107" s="42"/>
    </row>
    <row r="108" spans="1:14" customFormat="1">
      <c r="G108" s="17"/>
      <c r="H108" s="17"/>
      <c r="I108" s="17"/>
      <c r="J108" s="17"/>
      <c r="M108" s="42"/>
    </row>
    <row r="109" spans="1:14" customFormat="1">
      <c r="B109" t="s">
        <v>27</v>
      </c>
      <c r="G109" s="17"/>
      <c r="H109" s="17"/>
      <c r="I109" s="17"/>
      <c r="J109" s="17"/>
      <c r="M109" s="42"/>
    </row>
    <row r="110" spans="1:14" customFormat="1">
      <c r="B110" t="s">
        <v>31</v>
      </c>
      <c r="G110" s="17"/>
      <c r="H110" s="17"/>
      <c r="I110" s="17"/>
      <c r="J110" s="17"/>
      <c r="M110" s="42"/>
    </row>
    <row r="111" spans="1:14" customFormat="1">
      <c r="B111" t="s">
        <v>28</v>
      </c>
      <c r="G111" s="17"/>
      <c r="H111" s="17"/>
      <c r="I111" s="17"/>
      <c r="J111" s="17"/>
      <c r="M111" s="42"/>
    </row>
    <row r="112" spans="1:14" customFormat="1">
      <c r="B112" t="s">
        <v>32</v>
      </c>
      <c r="G112" s="17"/>
      <c r="H112" s="17"/>
      <c r="I112" s="17"/>
      <c r="J112" s="17"/>
      <c r="M112" s="42"/>
    </row>
  </sheetData>
  <mergeCells count="25">
    <mergeCell ref="M82:M89"/>
    <mergeCell ref="M35:M36"/>
    <mergeCell ref="M50:M52"/>
    <mergeCell ref="M64:M65"/>
    <mergeCell ref="M69:M70"/>
    <mergeCell ref="M14:M16"/>
    <mergeCell ref="M18:M19"/>
    <mergeCell ref="M23:M24"/>
    <mergeCell ref="M38:M45"/>
    <mergeCell ref="B103:G103"/>
    <mergeCell ref="L3:L4"/>
    <mergeCell ref="A1:M1"/>
    <mergeCell ref="G3:H3"/>
    <mergeCell ref="I3:J3"/>
    <mergeCell ref="A3:A4"/>
    <mergeCell ref="B3:B4"/>
    <mergeCell ref="C3:C4"/>
    <mergeCell ref="D3:D4"/>
    <mergeCell ref="F3:F4"/>
    <mergeCell ref="K3:K4"/>
    <mergeCell ref="M3:M4"/>
    <mergeCell ref="E3:E4"/>
    <mergeCell ref="M26:M28"/>
    <mergeCell ref="M9:M10"/>
    <mergeCell ref="M96:M98"/>
  </mergeCells>
  <pageMargins left="0.31496062992125984" right="0.11811023622047245" top="0.15748031496062992" bottom="0.16" header="0.11811023622047245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2016-12-22T06:16:39Z</cp:lastPrinted>
  <dcterms:created xsi:type="dcterms:W3CDTF">2016-05-31T05:14:02Z</dcterms:created>
  <dcterms:modified xsi:type="dcterms:W3CDTF">2016-12-22T06:16:42Z</dcterms:modified>
</cp:coreProperties>
</file>