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435" windowWidth="18060" windowHeight="3885"/>
  </bookViews>
  <sheets>
    <sheet name="data" sheetId="2" r:id="rId1"/>
  </sheets>
  <definedNames>
    <definedName name="_xlnm.Print_Titles" localSheetId="0">data!$3:$5</definedName>
    <definedName name="_xlnm.Print_Area" localSheetId="0">data!$A$2:$I$62</definedName>
  </definedNames>
  <calcPr calcId="124519"/>
</workbook>
</file>

<file path=xl/calcChain.xml><?xml version="1.0" encoding="utf-8"?>
<calcChain xmlns="http://schemas.openxmlformats.org/spreadsheetml/2006/main">
  <c r="E44" i="2"/>
  <c r="H8"/>
  <c r="D47"/>
  <c r="D41"/>
  <c r="D44"/>
  <c r="D38"/>
  <c r="D33"/>
  <c r="D32"/>
  <c r="D31"/>
  <c r="D30"/>
  <c r="C48"/>
  <c r="C34"/>
  <c r="C30"/>
  <c r="C29" s="1"/>
  <c r="C51" s="1"/>
  <c r="B30"/>
  <c r="C18" l="1"/>
  <c r="C17"/>
  <c r="C16"/>
  <c r="C8"/>
  <c r="H54"/>
  <c r="H58"/>
  <c r="H59"/>
  <c r="H55"/>
  <c r="H56"/>
  <c r="H57"/>
  <c r="H60"/>
  <c r="H61"/>
  <c r="H62"/>
  <c r="C24"/>
  <c r="B8"/>
  <c r="E16" l="1"/>
  <c r="F29"/>
  <c r="D58" l="1"/>
  <c r="D55"/>
  <c r="C58"/>
  <c r="C55"/>
  <c r="C54" s="1"/>
  <c r="B58"/>
  <c r="B54" s="1"/>
  <c r="B55"/>
  <c r="D18"/>
  <c r="D17" s="1"/>
  <c r="D16"/>
  <c r="C27"/>
  <c r="G13"/>
  <c r="H13" s="1"/>
  <c r="D8"/>
  <c r="D27" s="1"/>
  <c r="H25"/>
  <c r="H18"/>
  <c r="E8"/>
  <c r="F8"/>
  <c r="F27" s="1"/>
  <c r="G9"/>
  <c r="G10"/>
  <c r="G11"/>
  <c r="H11" s="1"/>
  <c r="G12"/>
  <c r="H12" s="1"/>
  <c r="G14"/>
  <c r="H14" s="1"/>
  <c r="G15"/>
  <c r="H15" s="1"/>
  <c r="F16"/>
  <c r="B17"/>
  <c r="G17"/>
  <c r="B18"/>
  <c r="G18"/>
  <c r="G19"/>
  <c r="H19" s="1"/>
  <c r="G20"/>
  <c r="H20" s="1"/>
  <c r="G21"/>
  <c r="G22"/>
  <c r="H22"/>
  <c r="G23"/>
  <c r="B24"/>
  <c r="B16" s="1"/>
  <c r="B27" s="1"/>
  <c r="G24"/>
  <c r="H24"/>
  <c r="G25"/>
  <c r="G26"/>
  <c r="H26"/>
  <c r="E34"/>
  <c r="G35"/>
  <c r="D48"/>
  <c r="D34"/>
  <c r="D29"/>
  <c r="D54" l="1"/>
  <c r="G8"/>
  <c r="G16"/>
  <c r="G27" s="1"/>
  <c r="H10"/>
  <c r="E27"/>
  <c r="H23"/>
  <c r="H21"/>
  <c r="H9"/>
  <c r="H17"/>
  <c r="D51"/>
  <c r="D52" s="1"/>
  <c r="H16" l="1"/>
  <c r="H27"/>
  <c r="B34"/>
  <c r="G37" l="1"/>
  <c r="G38"/>
  <c r="G39"/>
  <c r="G40"/>
  <c r="G41"/>
  <c r="G42"/>
  <c r="G43"/>
  <c r="G44"/>
  <c r="G45"/>
  <c r="G46"/>
  <c r="G47"/>
  <c r="G31"/>
  <c r="H31" s="1"/>
  <c r="G32"/>
  <c r="H32" s="1"/>
  <c r="G33"/>
  <c r="H33" s="1"/>
  <c r="G30"/>
  <c r="H30" l="1"/>
  <c r="H29" s="1"/>
  <c r="G29"/>
  <c r="H37"/>
  <c r="H38"/>
  <c r="H39"/>
  <c r="H40"/>
  <c r="H43"/>
  <c r="H46"/>
  <c r="H47"/>
  <c r="G49"/>
  <c r="H49" s="1"/>
  <c r="G50"/>
  <c r="H35"/>
  <c r="G36"/>
  <c r="H36" s="1"/>
  <c r="H41"/>
  <c r="H42"/>
  <c r="H44"/>
  <c r="H45"/>
  <c r="E48"/>
  <c r="F48"/>
  <c r="F34"/>
  <c r="E29"/>
  <c r="B48"/>
  <c r="B29"/>
  <c r="F51" l="1"/>
  <c r="F52" s="1"/>
  <c r="E51"/>
  <c r="E52" s="1"/>
  <c r="C52"/>
  <c r="G48"/>
  <c r="H50"/>
  <c r="H48" s="1"/>
  <c r="H34"/>
  <c r="G34"/>
  <c r="B51"/>
  <c r="B52" s="1"/>
  <c r="G51" l="1"/>
  <c r="H51" l="1"/>
  <c r="H52" s="1"/>
  <c r="G52"/>
</calcChain>
</file>

<file path=xl/sharedStrings.xml><?xml version="1.0" encoding="utf-8"?>
<sst xmlns="http://schemas.openxmlformats.org/spreadsheetml/2006/main" count="76" uniqueCount="75">
  <si>
    <t>ПОКАЗАТЕЛИ</t>
  </si>
  <si>
    <t>Доходы бюджета</t>
  </si>
  <si>
    <t>Увеличение (+)</t>
  </si>
  <si>
    <t>Уменьшение (-)</t>
  </si>
  <si>
    <t>Всего</t>
  </si>
  <si>
    <t>Примечание (краткое обоснование изменений)</t>
  </si>
  <si>
    <t>НАЛОГОВЫЕ И НЕНАЛОГОВЫЕ ДОХОДЫ</t>
  </si>
  <si>
    <t>Налог на доходы физических лиц</t>
  </si>
  <si>
    <t>ДОХОДЫ БЮДЖЕТА</t>
  </si>
  <si>
    <t>Акцизы</t>
  </si>
  <si>
    <t>Единый сельскохозяйственный налог</t>
  </si>
  <si>
    <t>Прочие налоговые доходы</t>
  </si>
  <si>
    <t>Неналоговые доходы</t>
  </si>
  <si>
    <t>Средства от возврата остатков субсидий, субвенций и иных межбюджетных трансфертов</t>
  </si>
  <si>
    <t>на выравнивание бюджетной обеспеченности</t>
  </si>
  <si>
    <t>на поддержку мер по обеспечению сбалансированности бюджетов</t>
  </si>
  <si>
    <t>Субсидии</t>
  </si>
  <si>
    <t>Субвенции</t>
  </si>
  <si>
    <t>Иные межбюджетные трансферты</t>
  </si>
  <si>
    <t>ИТОГО ДОХОДОВ</t>
  </si>
  <si>
    <t>РАСХОДЫ БЮДЖЕТА</t>
  </si>
  <si>
    <t>Раздел I. Социально-значимые расходы</t>
  </si>
  <si>
    <t>Заработная плата и начисления на неё (КОСГУ 211, 213)</t>
  </si>
  <si>
    <t>Оплата коммунальных услуг (КОСГУ 223)</t>
  </si>
  <si>
    <t>Социальное обеспечение (КОСГУ 260), в т.ч.:</t>
  </si>
  <si>
    <t>Дотации, в т.ч.:</t>
  </si>
  <si>
    <t>Пособия по социальной помощи населению (КОСГУ 262)</t>
  </si>
  <si>
    <t>Раздел II. Первоочередные расходы</t>
  </si>
  <si>
    <t>прочие выплаты по заработной плате (КОСГУ 212)</t>
  </si>
  <si>
    <t>услуги связи (КОСГУ 221)</t>
  </si>
  <si>
    <t>транспортные услуги (КОСГУ 222)</t>
  </si>
  <si>
    <t>арендная плата за пользование имуществом (КОСГУ 224)</t>
  </si>
  <si>
    <t>Расходы на прочие нужды, из них:</t>
  </si>
  <si>
    <t>работы, услуги по содержанию имущества (КОСГУ 225)</t>
  </si>
  <si>
    <t>прочие работы и услуги (КОСГУ 226)</t>
  </si>
  <si>
    <t>безвозмездные перечисления государственным и муниципальным предприятиям (КОСГУ 241)</t>
  </si>
  <si>
    <t>безвозмездные перечисления организациям, за исключением государственных и муниципальных предприятий (КОСГУ 242)</t>
  </si>
  <si>
    <t>прочие расходы (КОСГУ 290)</t>
  </si>
  <si>
    <t>Увеличение стоимости основных средств (КОСГУ 310)</t>
  </si>
  <si>
    <t>Другие расходы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</si>
  <si>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</si>
  <si>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</si>
  <si>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</si>
  <si>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</si>
  <si>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</si>
  <si>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</si>
  <si>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</si>
  <si>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</si>
  <si>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</si>
  <si>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</si>
  <si>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</t>
  </si>
  <si>
    <t>Изменение остатков средств бюджетов</t>
  </si>
  <si>
    <t>БЕЗВОЗМЕЗДНЫЕ ПОСТУПЛЕНИЯ</t>
  </si>
  <si>
    <t>Увеличение стоимости мат. запасов (КОСГУ 340)</t>
  </si>
  <si>
    <t>Расходы на первоочередные нужды, из них:</t>
  </si>
  <si>
    <t>Прочие безвозмездные поступления</t>
  </si>
  <si>
    <t>Безвозмездные поступления от государственных (муниципальных) организаций</t>
  </si>
  <si>
    <t>Изменения, предусмотренные проектом решения</t>
  </si>
  <si>
    <t>Единый налог на вмененный доход</t>
  </si>
  <si>
    <t>Безвозмездные поступления из областного бюждета:</t>
  </si>
  <si>
    <t>Расходы на обслуживание мун. долга (КОСГУ 230)</t>
  </si>
  <si>
    <t>Раздел III. Прочие расходы</t>
  </si>
  <si>
    <t>Госпошлина</t>
  </si>
  <si>
    <t>Бюджетные ассигнования на
1 января 2016 года</t>
  </si>
  <si>
    <t>2016 год</t>
  </si>
  <si>
    <t>Бюджетные ассигнования (действующая редакция решения) на 01.02.2016</t>
  </si>
  <si>
    <t>Исполнено на последнюю отчетную дату на момент обращения на 01.02.2016</t>
  </si>
  <si>
    <t>Бюджетные ассигнования с учётом проекта решения февраль</t>
  </si>
  <si>
    <t>Постановление Правительства Брянской области №65-П от 05.02.2016 О распределении субсидии бюджетам МР (ГО) на предоставление дополнительных мер госсударственной поддержки обучающихся на 2016 год (262500 руб.)
Постановление Правительства Брянской области №82-П от 09.02.2016 О (капремонт и ремонт автодорог 2591766 руб)</t>
  </si>
  <si>
    <t>перераспределение на расходы по тех обслуживаниюустановок наружного освещения</t>
  </si>
  <si>
    <t>суточные расходы командировок</t>
  </si>
  <si>
    <t xml:space="preserve">Постановление Правительства Брянской области №82-П от 09.02.2016 О (капремонт и ремонт автодорог 2591766 руб)
 расходы по тех обслуживаниюустановок наружного освещения
</t>
  </si>
  <si>
    <t>Постановление Правительства Брянской области №65-П от 05.02.2016 О распределении субсидии бюджетам МР (ГО) на предоставление дополнительных мер госсударственной поддержки обучающихся на 2016 год (262500 руб.)</t>
  </si>
  <si>
    <t>уплата налогов</t>
  </si>
  <si>
    <t>АНАЛИЗ ПАРАМЕТРОВ БЮДЖЕТА Городского округа "город Фокино"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</si>
</sst>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CC0066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b/>
      <i/>
      <strike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4" fontId="0" fillId="2" borderId="0" xfId="0" applyNumberForma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4" fontId="9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vertical="center"/>
    </xf>
    <xf numFmtId="4" fontId="13" fillId="2" borderId="1" xfId="0" applyNumberFormat="1" applyFont="1" applyFill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2:L69"/>
  <sheetViews>
    <sheetView tabSelected="1" zoomScale="75" zoomScaleNormal="75" zoomScaleSheetLayoutView="85" workbookViewId="0">
      <pane ySplit="5" topLeftCell="A6" activePane="bottomLeft" state="frozen"/>
      <selection pane="bottomLeft" activeCell="D12" sqref="D12"/>
    </sheetView>
  </sheetViews>
  <sheetFormatPr defaultRowHeight="15"/>
  <cols>
    <col min="1" max="1" width="61.28515625" style="11" customWidth="1"/>
    <col min="2" max="2" width="24.140625" style="11" customWidth="1"/>
    <col min="3" max="4" width="21.85546875" style="11" customWidth="1"/>
    <col min="5" max="5" width="18.28515625" style="11" customWidth="1"/>
    <col min="6" max="6" width="19.28515625" style="11" customWidth="1"/>
    <col min="7" max="7" width="19.5703125" style="11" customWidth="1"/>
    <col min="8" max="8" width="21" style="11" customWidth="1"/>
    <col min="9" max="9" width="66.7109375" style="25" customWidth="1"/>
    <col min="10" max="10" width="18.5703125" style="11" customWidth="1"/>
    <col min="11" max="16384" width="9.140625" style="11"/>
  </cols>
  <sheetData>
    <row r="2" spans="1:9" ht="18.75">
      <c r="A2" s="30" t="s">
        <v>74</v>
      </c>
      <c r="B2" s="31"/>
      <c r="C2" s="31"/>
      <c r="D2" s="31"/>
      <c r="E2" s="31"/>
      <c r="F2" s="31"/>
      <c r="G2" s="31"/>
      <c r="H2" s="31"/>
      <c r="I2" s="31"/>
    </row>
    <row r="3" spans="1:9" ht="15" customHeight="1">
      <c r="A3" s="13" t="s">
        <v>0</v>
      </c>
      <c r="B3" s="45" t="s">
        <v>64</v>
      </c>
      <c r="C3" s="46"/>
      <c r="D3" s="46"/>
      <c r="E3" s="46"/>
      <c r="F3" s="46"/>
      <c r="G3" s="46"/>
      <c r="H3" s="46"/>
      <c r="I3" s="39" t="s">
        <v>5</v>
      </c>
    </row>
    <row r="4" spans="1:9" ht="18.75" customHeight="1">
      <c r="A4" s="39" t="s">
        <v>1</v>
      </c>
      <c r="B4" s="32" t="s">
        <v>63</v>
      </c>
      <c r="C4" s="40" t="s">
        <v>65</v>
      </c>
      <c r="D4" s="47" t="s">
        <v>66</v>
      </c>
      <c r="E4" s="42" t="s">
        <v>57</v>
      </c>
      <c r="F4" s="43"/>
      <c r="G4" s="44"/>
      <c r="H4" s="32" t="s">
        <v>67</v>
      </c>
      <c r="I4" s="32"/>
    </row>
    <row r="5" spans="1:9" ht="95.25" customHeight="1">
      <c r="A5" s="33"/>
      <c r="B5" s="33"/>
      <c r="C5" s="41"/>
      <c r="D5" s="48"/>
      <c r="E5" s="9" t="s">
        <v>2</v>
      </c>
      <c r="F5" s="9" t="s">
        <v>3</v>
      </c>
      <c r="G5" s="9" t="s">
        <v>4</v>
      </c>
      <c r="H5" s="33"/>
      <c r="I5" s="33"/>
    </row>
    <row r="6" spans="1:9" ht="18.75">
      <c r="A6" s="9">
        <v>1</v>
      </c>
      <c r="B6" s="9">
        <v>2</v>
      </c>
      <c r="C6" s="9">
        <v>3</v>
      </c>
      <c r="D6" s="9"/>
      <c r="E6" s="9">
        <v>4</v>
      </c>
      <c r="F6" s="9">
        <v>5</v>
      </c>
      <c r="G6" s="9">
        <v>6</v>
      </c>
      <c r="H6" s="9">
        <v>7</v>
      </c>
      <c r="I6" s="16">
        <v>9</v>
      </c>
    </row>
    <row r="7" spans="1:9" ht="18.75">
      <c r="A7" s="1" t="s">
        <v>8</v>
      </c>
      <c r="B7" s="4"/>
      <c r="C7" s="4"/>
      <c r="D7" s="4"/>
      <c r="E7" s="4"/>
      <c r="F7" s="4"/>
      <c r="G7" s="4"/>
      <c r="H7" s="4"/>
      <c r="I7" s="15"/>
    </row>
    <row r="8" spans="1:9" ht="18.75">
      <c r="A8" s="1" t="s">
        <v>6</v>
      </c>
      <c r="B8" s="4">
        <f>B9+B10+B11+B12+B13+B14+B15</f>
        <v>74163849</v>
      </c>
      <c r="C8" s="4">
        <f>C9+C10+C11+C12+C13+C14+C15</f>
        <v>74163849</v>
      </c>
      <c r="D8" s="4">
        <f t="shared" ref="D8" si="0">D9+D10+D11+D12+D13+D14+D15</f>
        <v>4666299.01</v>
      </c>
      <c r="E8" s="4">
        <f>E9+E10+E11+E12+E13+E14+E15</f>
        <v>0</v>
      </c>
      <c r="F8" s="4">
        <f>F9+F10+F11+F12+F13+F14+F15</f>
        <v>0</v>
      </c>
      <c r="G8" s="4">
        <f>G9+G10+G11+G12+G13+G14+G15</f>
        <v>0</v>
      </c>
      <c r="H8" s="3">
        <f>C8+G8</f>
        <v>74163849</v>
      </c>
      <c r="I8" s="26"/>
    </row>
    <row r="9" spans="1:9" ht="18.75">
      <c r="A9" s="2" t="s">
        <v>7</v>
      </c>
      <c r="B9" s="3">
        <v>47357196</v>
      </c>
      <c r="C9" s="3">
        <v>47357196</v>
      </c>
      <c r="D9" s="3">
        <v>2706417.94</v>
      </c>
      <c r="E9" s="3">
        <v>0</v>
      </c>
      <c r="F9" s="3"/>
      <c r="G9" s="3">
        <f t="shared" ref="G9:G15" si="1">SUM(E9:F9)</f>
        <v>0</v>
      </c>
      <c r="H9" s="3">
        <f t="shared" ref="H9:H15" si="2">C9+G9</f>
        <v>47357196</v>
      </c>
      <c r="I9" s="26"/>
    </row>
    <row r="10" spans="1:9" ht="19.5" customHeight="1">
      <c r="A10" s="2" t="s">
        <v>9</v>
      </c>
      <c r="B10" s="3">
        <v>1090526</v>
      </c>
      <c r="C10" s="3">
        <v>1090526</v>
      </c>
      <c r="D10" s="3">
        <v>100608.68</v>
      </c>
      <c r="E10" s="3">
        <v>0</v>
      </c>
      <c r="F10" s="3"/>
      <c r="G10" s="3">
        <f t="shared" si="1"/>
        <v>0</v>
      </c>
      <c r="H10" s="3">
        <f t="shared" si="2"/>
        <v>1090526</v>
      </c>
      <c r="I10" s="26"/>
    </row>
    <row r="11" spans="1:9" ht="27.75" customHeight="1">
      <c r="A11" s="2" t="s">
        <v>58</v>
      </c>
      <c r="B11" s="3">
        <v>3202973</v>
      </c>
      <c r="C11" s="3">
        <v>3202973</v>
      </c>
      <c r="D11" s="3">
        <v>758780.73</v>
      </c>
      <c r="E11" s="3">
        <v>0</v>
      </c>
      <c r="F11" s="3"/>
      <c r="G11" s="3">
        <f t="shared" si="1"/>
        <v>0</v>
      </c>
      <c r="H11" s="3">
        <f t="shared" si="2"/>
        <v>3202973</v>
      </c>
      <c r="I11" s="17"/>
    </row>
    <row r="12" spans="1:9" ht="26.25" customHeight="1">
      <c r="A12" s="2" t="s">
        <v>10</v>
      </c>
      <c r="B12" s="3">
        <v>0</v>
      </c>
      <c r="C12" s="3">
        <v>0</v>
      </c>
      <c r="D12" s="3">
        <v>0</v>
      </c>
      <c r="E12" s="3">
        <v>0</v>
      </c>
      <c r="F12" s="3"/>
      <c r="G12" s="3">
        <f t="shared" si="1"/>
        <v>0</v>
      </c>
      <c r="H12" s="3">
        <f t="shared" si="2"/>
        <v>0</v>
      </c>
      <c r="I12" s="17"/>
    </row>
    <row r="13" spans="1:9" ht="17.25" customHeight="1">
      <c r="A13" s="2" t="s">
        <v>62</v>
      </c>
      <c r="B13" s="3">
        <v>21000</v>
      </c>
      <c r="C13" s="3">
        <v>21000</v>
      </c>
      <c r="D13" s="3">
        <v>0</v>
      </c>
      <c r="E13" s="3">
        <v>0</v>
      </c>
      <c r="F13" s="3"/>
      <c r="G13" s="3">
        <f t="shared" si="1"/>
        <v>0</v>
      </c>
      <c r="H13" s="3">
        <f t="shared" si="2"/>
        <v>21000</v>
      </c>
      <c r="I13" s="17"/>
    </row>
    <row r="14" spans="1:9" ht="18.75">
      <c r="A14" s="2" t="s">
        <v>11</v>
      </c>
      <c r="B14" s="3">
        <v>14983454</v>
      </c>
      <c r="C14" s="3">
        <v>14983454</v>
      </c>
      <c r="D14" s="3">
        <v>999913.64</v>
      </c>
      <c r="E14" s="3">
        <v>0</v>
      </c>
      <c r="F14" s="3"/>
      <c r="G14" s="3">
        <f t="shared" si="1"/>
        <v>0</v>
      </c>
      <c r="H14" s="3">
        <f t="shared" si="2"/>
        <v>14983454</v>
      </c>
      <c r="I14" s="15"/>
    </row>
    <row r="15" spans="1:9" ht="66.75" customHeight="1">
      <c r="A15" s="2" t="s">
        <v>12</v>
      </c>
      <c r="B15" s="3">
        <v>7508700</v>
      </c>
      <c r="C15" s="3">
        <v>7508700</v>
      </c>
      <c r="D15" s="3">
        <v>100578.02</v>
      </c>
      <c r="E15" s="3">
        <v>0</v>
      </c>
      <c r="F15" s="3">
        <v>0</v>
      </c>
      <c r="G15" s="3">
        <f t="shared" si="1"/>
        <v>0</v>
      </c>
      <c r="H15" s="3">
        <f t="shared" si="2"/>
        <v>7508700</v>
      </c>
      <c r="I15" s="18"/>
    </row>
    <row r="16" spans="1:9" ht="74.25" customHeight="1">
      <c r="A16" s="1" t="s">
        <v>52</v>
      </c>
      <c r="B16" s="4">
        <f>B19+B21+B22+B20+B23+B24+B26</f>
        <v>95706280</v>
      </c>
      <c r="C16" s="4">
        <f>C19+C21+C22+C20+C23+C24+C26</f>
        <v>95706280</v>
      </c>
      <c r="D16" s="4">
        <f>D19+D21+D22+D20+D23+D24+D26</f>
        <v>4385340.67</v>
      </c>
      <c r="E16" s="4">
        <f>E20+E21+E23+E22</f>
        <v>2854266</v>
      </c>
      <c r="F16" s="4">
        <f>F22+F21</f>
        <v>0</v>
      </c>
      <c r="G16" s="4">
        <f>SUM(G17:G26)</f>
        <v>2854266</v>
      </c>
      <c r="H16" s="3">
        <f>H19+H21+H22+H20+H23+H24+H26</f>
        <v>98560546</v>
      </c>
      <c r="I16" s="15" t="s">
        <v>68</v>
      </c>
    </row>
    <row r="17" spans="1:9" ht="20.25" customHeight="1">
      <c r="A17" s="2" t="s">
        <v>59</v>
      </c>
      <c r="B17" s="3">
        <f>B19+B20+B21+B22+B23</f>
        <v>95706280</v>
      </c>
      <c r="C17" s="3">
        <f>C19+C20+C21+C22+C23</f>
        <v>95706280</v>
      </c>
      <c r="D17" s="3">
        <f>D18+D21+D22+D23</f>
        <v>4385340.67</v>
      </c>
      <c r="E17" s="3"/>
      <c r="F17" s="3"/>
      <c r="G17" s="3">
        <f>SUM(E17:F17)</f>
        <v>0</v>
      </c>
      <c r="H17" s="3">
        <f t="shared" ref="H17:H26" si="3">C17+G17</f>
        <v>95706280</v>
      </c>
      <c r="I17" s="15"/>
    </row>
    <row r="18" spans="1:9" ht="18.75">
      <c r="A18" s="2" t="s">
        <v>25</v>
      </c>
      <c r="B18" s="3">
        <f>B19+B20</f>
        <v>25817000</v>
      </c>
      <c r="C18" s="3">
        <f>C19+C20</f>
        <v>25817000</v>
      </c>
      <c r="D18" s="3">
        <f>D19+D20</f>
        <v>2151416</v>
      </c>
      <c r="E18" s="3"/>
      <c r="F18" s="3"/>
      <c r="G18" s="3">
        <f t="shared" ref="G18:G26" si="4">SUM(E18:F18)</f>
        <v>0</v>
      </c>
      <c r="H18" s="3">
        <f t="shared" si="3"/>
        <v>25817000</v>
      </c>
      <c r="I18" s="15"/>
    </row>
    <row r="19" spans="1:9" ht="18.75">
      <c r="A19" s="14" t="s">
        <v>14</v>
      </c>
      <c r="B19" s="10">
        <v>25817000</v>
      </c>
      <c r="C19" s="10">
        <v>25817000</v>
      </c>
      <c r="D19" s="10">
        <v>2151416</v>
      </c>
      <c r="E19" s="3"/>
      <c r="F19" s="3"/>
      <c r="G19" s="3">
        <f t="shared" si="4"/>
        <v>0</v>
      </c>
      <c r="H19" s="3">
        <f t="shared" si="3"/>
        <v>25817000</v>
      </c>
      <c r="I19" s="15"/>
    </row>
    <row r="20" spans="1:9" ht="37.5">
      <c r="A20" s="14" t="s">
        <v>15</v>
      </c>
      <c r="B20" s="10">
        <v>0</v>
      </c>
      <c r="C20" s="10">
        <v>0</v>
      </c>
      <c r="D20" s="10">
        <v>0</v>
      </c>
      <c r="E20" s="3"/>
      <c r="F20" s="3"/>
      <c r="G20" s="3">
        <f t="shared" si="4"/>
        <v>0</v>
      </c>
      <c r="H20" s="3">
        <f t="shared" si="3"/>
        <v>0</v>
      </c>
      <c r="I20" s="15"/>
    </row>
    <row r="21" spans="1:9" ht="52.5" customHeight="1">
      <c r="A21" s="2" t="s">
        <v>16</v>
      </c>
      <c r="B21" s="3">
        <v>0</v>
      </c>
      <c r="C21" s="3">
        <v>0</v>
      </c>
      <c r="D21" s="3">
        <v>0</v>
      </c>
      <c r="E21" s="3">
        <v>2854266</v>
      </c>
      <c r="F21" s="3"/>
      <c r="G21" s="3">
        <f t="shared" si="4"/>
        <v>2854266</v>
      </c>
      <c r="H21" s="3">
        <f t="shared" si="3"/>
        <v>2854266</v>
      </c>
      <c r="I21" s="15"/>
    </row>
    <row r="22" spans="1:9" ht="66.75" customHeight="1">
      <c r="A22" s="2" t="s">
        <v>17</v>
      </c>
      <c r="B22" s="3">
        <v>69889280</v>
      </c>
      <c r="C22" s="3">
        <v>69889280</v>
      </c>
      <c r="D22" s="3">
        <v>2233924.67</v>
      </c>
      <c r="E22" s="3">
        <v>0</v>
      </c>
      <c r="F22" s="28"/>
      <c r="G22" s="3">
        <f t="shared" si="4"/>
        <v>0</v>
      </c>
      <c r="H22" s="3">
        <f>C22+G22</f>
        <v>69889280</v>
      </c>
      <c r="I22" s="15"/>
    </row>
    <row r="23" spans="1:9" ht="18.75">
      <c r="A23" s="2" t="s">
        <v>18</v>
      </c>
      <c r="B23" s="3"/>
      <c r="C23" s="3"/>
      <c r="D23" s="3">
        <v>0</v>
      </c>
      <c r="E23" s="3">
        <v>0</v>
      </c>
      <c r="F23" s="3"/>
      <c r="G23" s="3">
        <f t="shared" si="4"/>
        <v>0</v>
      </c>
      <c r="H23" s="3">
        <f t="shared" si="3"/>
        <v>0</v>
      </c>
      <c r="I23" s="15"/>
    </row>
    <row r="24" spans="1:9" ht="18.75">
      <c r="A24" s="2" t="s">
        <v>55</v>
      </c>
      <c r="B24" s="3">
        <f>-B26</f>
        <v>0</v>
      </c>
      <c r="C24" s="3">
        <f>-C26</f>
        <v>0</v>
      </c>
      <c r="D24" s="3">
        <v>0</v>
      </c>
      <c r="E24" s="3"/>
      <c r="F24" s="3"/>
      <c r="G24" s="3">
        <f t="shared" si="4"/>
        <v>0</v>
      </c>
      <c r="H24" s="3">
        <f t="shared" si="3"/>
        <v>0</v>
      </c>
      <c r="I24" s="15"/>
    </row>
    <row r="25" spans="1:9" ht="37.5" hidden="1">
      <c r="A25" s="2" t="s">
        <v>56</v>
      </c>
      <c r="B25" s="3"/>
      <c r="C25" s="3"/>
      <c r="D25" s="3"/>
      <c r="E25" s="3"/>
      <c r="F25" s="3"/>
      <c r="G25" s="3">
        <f t="shared" si="4"/>
        <v>0</v>
      </c>
      <c r="H25" s="3">
        <f t="shared" si="3"/>
        <v>0</v>
      </c>
      <c r="I25" s="15"/>
    </row>
    <row r="26" spans="1:9" ht="37.5">
      <c r="A26" s="2" t="s">
        <v>13</v>
      </c>
      <c r="B26" s="3"/>
      <c r="C26" s="3"/>
      <c r="D26" s="3"/>
      <c r="E26" s="3"/>
      <c r="F26" s="3"/>
      <c r="G26" s="3">
        <f t="shared" si="4"/>
        <v>0</v>
      </c>
      <c r="H26" s="3">
        <f t="shared" si="3"/>
        <v>0</v>
      </c>
      <c r="I26" s="15"/>
    </row>
    <row r="27" spans="1:9" ht="18.75">
      <c r="A27" s="1" t="s">
        <v>19</v>
      </c>
      <c r="B27" s="4">
        <f>B16+B8</f>
        <v>169870129</v>
      </c>
      <c r="C27" s="4">
        <f>C8+C16</f>
        <v>169870129</v>
      </c>
      <c r="D27" s="4">
        <f>D8+D16</f>
        <v>9051639.6799999997</v>
      </c>
      <c r="E27" s="4">
        <f t="shared" ref="E27:F27" si="5">E8+E16</f>
        <v>2854266</v>
      </c>
      <c r="F27" s="4">
        <f t="shared" si="5"/>
        <v>0</v>
      </c>
      <c r="G27" s="4">
        <f>G8+G16</f>
        <v>2854266</v>
      </c>
      <c r="H27" s="3">
        <f>H8+H16</f>
        <v>172724395</v>
      </c>
      <c r="I27" s="15"/>
    </row>
    <row r="28" spans="1:9" ht="18.75">
      <c r="A28" s="34" t="s">
        <v>20</v>
      </c>
      <c r="B28" s="35"/>
      <c r="C28" s="35"/>
      <c r="D28" s="35"/>
      <c r="E28" s="35"/>
      <c r="F28" s="35"/>
      <c r="G28" s="35"/>
      <c r="H28" s="36"/>
      <c r="I28" s="19"/>
    </row>
    <row r="29" spans="1:9" ht="19.5">
      <c r="A29" s="6" t="s">
        <v>21</v>
      </c>
      <c r="B29" s="5">
        <f>B30+B31+B32</f>
        <v>140553413.38</v>
      </c>
      <c r="C29" s="5">
        <f>C30+C31+C32</f>
        <v>140553413.38</v>
      </c>
      <c r="D29" s="5">
        <f t="shared" ref="D29" si="6">D30+D31+D32</f>
        <v>5691481.29</v>
      </c>
      <c r="E29" s="5">
        <f t="shared" ref="E29:H29" si="7">E30+E31+E32</f>
        <v>0</v>
      </c>
      <c r="F29" s="5">
        <f>F30+F31+F32</f>
        <v>-30292</v>
      </c>
      <c r="G29" s="5">
        <f>G30+G31+G32</f>
        <v>-30292</v>
      </c>
      <c r="H29" s="5">
        <f t="shared" si="7"/>
        <v>140523121.38</v>
      </c>
      <c r="I29" s="20"/>
    </row>
    <row r="30" spans="1:9" ht="79.5" customHeight="1">
      <c r="A30" s="2" t="s">
        <v>22</v>
      </c>
      <c r="B30" s="3">
        <f>93588669+26577636.18</f>
        <v>120166305.18000001</v>
      </c>
      <c r="C30" s="3">
        <f>93588669+26577636.18</f>
        <v>120166305.18000001</v>
      </c>
      <c r="D30" s="3">
        <f>2300959.88+10856.42+10100+1373348.77</f>
        <v>3695265.07</v>
      </c>
      <c r="E30" s="3"/>
      <c r="F30" s="3"/>
      <c r="G30" s="3">
        <f>E30+F30</f>
        <v>0</v>
      </c>
      <c r="H30" s="3">
        <f>C30+G30</f>
        <v>120166305.18000001</v>
      </c>
      <c r="I30" s="27"/>
    </row>
    <row r="31" spans="1:9" ht="32.25" customHeight="1">
      <c r="A31" s="2" t="s">
        <v>23</v>
      </c>
      <c r="B31" s="3">
        <v>14574262</v>
      </c>
      <c r="C31" s="3">
        <v>14574262</v>
      </c>
      <c r="D31" s="3">
        <f>602485.9+1125392.04</f>
        <v>1727877.94</v>
      </c>
      <c r="E31" s="3"/>
      <c r="F31" s="3">
        <v>-30292</v>
      </c>
      <c r="G31" s="3">
        <f t="shared" ref="G31:G33" si="8">E31+F31</f>
        <v>-30292</v>
      </c>
      <c r="H31" s="3">
        <f t="shared" ref="H31:H33" si="9">C31+G31</f>
        <v>14543970</v>
      </c>
      <c r="I31" s="15" t="s">
        <v>69</v>
      </c>
    </row>
    <row r="32" spans="1:9" ht="18.75">
      <c r="A32" s="2" t="s">
        <v>24</v>
      </c>
      <c r="B32" s="3">
        <v>5812846.2000000002</v>
      </c>
      <c r="C32" s="3">
        <v>5812846.2000000002</v>
      </c>
      <c r="D32" s="3">
        <f>242767+25571.28</f>
        <v>268338.28000000003</v>
      </c>
      <c r="E32" s="3"/>
      <c r="F32" s="3"/>
      <c r="G32" s="3">
        <f t="shared" si="8"/>
        <v>0</v>
      </c>
      <c r="H32" s="3">
        <f t="shared" si="9"/>
        <v>5812846.2000000002</v>
      </c>
      <c r="I32" s="37"/>
    </row>
    <row r="33" spans="1:9" ht="60.75" customHeight="1">
      <c r="A33" s="7" t="s">
        <v>26</v>
      </c>
      <c r="B33" s="10">
        <v>5251846.2</v>
      </c>
      <c r="C33" s="10">
        <v>5251846.2</v>
      </c>
      <c r="D33" s="3">
        <f>242767</f>
        <v>242767</v>
      </c>
      <c r="E33" s="10"/>
      <c r="F33" s="10"/>
      <c r="G33" s="3">
        <f t="shared" si="8"/>
        <v>0</v>
      </c>
      <c r="H33" s="3">
        <f t="shared" si="9"/>
        <v>5251846.2</v>
      </c>
      <c r="I33" s="38"/>
    </row>
    <row r="34" spans="1:9" ht="19.5">
      <c r="A34" s="6" t="s">
        <v>27</v>
      </c>
      <c r="B34" s="5">
        <f>SUM(B35:B47)</f>
        <v>26772055.620000001</v>
      </c>
      <c r="C34" s="5">
        <f>SUM(C35:C47)</f>
        <v>26772055.620000001</v>
      </c>
      <c r="D34" s="5">
        <f t="shared" ref="D34" si="10">SUM(D35:D47)</f>
        <v>1477740.99</v>
      </c>
      <c r="E34" s="5">
        <f>SUM(E35:E47)</f>
        <v>2912558</v>
      </c>
      <c r="F34" s="5">
        <f t="shared" ref="F34:H34" si="11">SUM(F35:F47)</f>
        <v>-28000</v>
      </c>
      <c r="G34" s="5">
        <f t="shared" si="11"/>
        <v>2884558</v>
      </c>
      <c r="H34" s="5">
        <f t="shared" si="11"/>
        <v>29656613.620000001</v>
      </c>
      <c r="I34" s="20"/>
    </row>
    <row r="35" spans="1:9" ht="54.75" customHeight="1">
      <c r="A35" s="2" t="s">
        <v>60</v>
      </c>
      <c r="B35" s="3">
        <v>4400000</v>
      </c>
      <c r="C35" s="3">
        <v>4400000</v>
      </c>
      <c r="D35" s="3">
        <v>323438.69</v>
      </c>
      <c r="E35" s="3"/>
      <c r="F35" s="3"/>
      <c r="G35" s="3">
        <f>E35+F35</f>
        <v>0</v>
      </c>
      <c r="H35" s="3">
        <f t="shared" ref="H35:H50" si="12">C35+G35</f>
        <v>4400000</v>
      </c>
      <c r="I35" s="15"/>
    </row>
    <row r="36" spans="1:9" ht="18.75">
      <c r="A36" s="7" t="s">
        <v>54</v>
      </c>
      <c r="B36" s="3"/>
      <c r="C36" s="3"/>
      <c r="D36" s="3"/>
      <c r="E36" s="3"/>
      <c r="F36" s="3"/>
      <c r="G36" s="3">
        <f t="shared" ref="G36:G50" si="13">E36+F36</f>
        <v>0</v>
      </c>
      <c r="H36" s="3">
        <f t="shared" si="12"/>
        <v>0</v>
      </c>
      <c r="I36" s="15"/>
    </row>
    <row r="37" spans="1:9" ht="17.25" customHeight="1">
      <c r="A37" s="2" t="s">
        <v>28</v>
      </c>
      <c r="B37" s="3">
        <v>15300</v>
      </c>
      <c r="C37" s="3">
        <v>15300</v>
      </c>
      <c r="D37" s="3">
        <v>0</v>
      </c>
      <c r="E37" s="3">
        <v>5500</v>
      </c>
      <c r="F37" s="3"/>
      <c r="G37" s="3">
        <f t="shared" si="13"/>
        <v>5500</v>
      </c>
      <c r="H37" s="3">
        <f t="shared" si="12"/>
        <v>20800</v>
      </c>
      <c r="I37" s="15" t="s">
        <v>70</v>
      </c>
    </row>
    <row r="38" spans="1:9" ht="18.75">
      <c r="A38" s="2" t="s">
        <v>29</v>
      </c>
      <c r="B38" s="3">
        <v>579960</v>
      </c>
      <c r="C38" s="3">
        <v>579960</v>
      </c>
      <c r="D38" s="3">
        <f>6612.04+36086.91</f>
        <v>42698.950000000004</v>
      </c>
      <c r="E38" s="3"/>
      <c r="F38" s="3"/>
      <c r="G38" s="3">
        <f t="shared" si="13"/>
        <v>0</v>
      </c>
      <c r="H38" s="3">
        <f t="shared" si="12"/>
        <v>579960</v>
      </c>
      <c r="I38" s="15"/>
    </row>
    <row r="39" spans="1:9" ht="18.75">
      <c r="A39" s="2" t="s">
        <v>30</v>
      </c>
      <c r="B39" s="3">
        <v>41160</v>
      </c>
      <c r="C39" s="3">
        <v>41160</v>
      </c>
      <c r="D39" s="3">
        <v>0</v>
      </c>
      <c r="E39" s="3"/>
      <c r="F39" s="3"/>
      <c r="G39" s="3">
        <f t="shared" si="13"/>
        <v>0</v>
      </c>
      <c r="H39" s="3">
        <f t="shared" si="12"/>
        <v>41160</v>
      </c>
      <c r="I39" s="21"/>
    </row>
    <row r="40" spans="1:9" ht="36.75" customHeight="1">
      <c r="A40" s="2" t="s">
        <v>31</v>
      </c>
      <c r="B40" s="3">
        <v>0</v>
      </c>
      <c r="C40" s="3">
        <v>0</v>
      </c>
      <c r="D40" s="3">
        <v>0</v>
      </c>
      <c r="E40" s="3"/>
      <c r="F40" s="3"/>
      <c r="G40" s="3">
        <f t="shared" si="13"/>
        <v>0</v>
      </c>
      <c r="H40" s="3">
        <f t="shared" si="12"/>
        <v>0</v>
      </c>
      <c r="I40" s="15"/>
    </row>
    <row r="41" spans="1:9" ht="27.75" customHeight="1">
      <c r="A41" s="2" t="s">
        <v>53</v>
      </c>
      <c r="B41" s="3">
        <v>5292145.62</v>
      </c>
      <c r="C41" s="3">
        <v>5292145.62</v>
      </c>
      <c r="D41" s="3">
        <f>43940.2+363906.44</f>
        <v>407846.64</v>
      </c>
      <c r="E41" s="3"/>
      <c r="F41" s="3">
        <v>-28000</v>
      </c>
      <c r="G41" s="3">
        <f t="shared" si="13"/>
        <v>-28000</v>
      </c>
      <c r="H41" s="3">
        <f t="shared" si="12"/>
        <v>5264145.62</v>
      </c>
      <c r="I41" s="15" t="s">
        <v>69</v>
      </c>
    </row>
    <row r="42" spans="1:9" ht="18.75">
      <c r="A42" s="7" t="s">
        <v>32</v>
      </c>
      <c r="B42" s="3"/>
      <c r="C42" s="3"/>
      <c r="D42" s="3"/>
      <c r="E42" s="3"/>
      <c r="F42" s="3"/>
      <c r="G42" s="3">
        <f t="shared" si="13"/>
        <v>0</v>
      </c>
      <c r="H42" s="3">
        <f t="shared" si="12"/>
        <v>0</v>
      </c>
      <c r="I42" s="22"/>
    </row>
    <row r="43" spans="1:9" ht="123" customHeight="1">
      <c r="A43" s="2" t="s">
        <v>33</v>
      </c>
      <c r="B43" s="3">
        <v>6878409</v>
      </c>
      <c r="C43" s="3">
        <v>6878409</v>
      </c>
      <c r="D43" s="3">
        <v>75631.990000000005</v>
      </c>
      <c r="E43" s="3">
        <v>2641558</v>
      </c>
      <c r="F43" s="3"/>
      <c r="G43" s="3">
        <f t="shared" si="13"/>
        <v>2641558</v>
      </c>
      <c r="H43" s="3">
        <f t="shared" si="12"/>
        <v>9519967</v>
      </c>
      <c r="I43" s="27" t="s">
        <v>71</v>
      </c>
    </row>
    <row r="44" spans="1:9" ht="75" customHeight="1">
      <c r="A44" s="2" t="s">
        <v>34</v>
      </c>
      <c r="B44" s="3">
        <v>5629743</v>
      </c>
      <c r="C44" s="3">
        <v>5629743</v>
      </c>
      <c r="D44" s="3">
        <f>62765.5+7000</f>
        <v>69765.5</v>
      </c>
      <c r="E44" s="3">
        <f>10767.5+251732.5</f>
        <v>262500</v>
      </c>
      <c r="F44" s="3"/>
      <c r="G44" s="3">
        <f t="shared" si="13"/>
        <v>262500</v>
      </c>
      <c r="H44" s="3">
        <f t="shared" si="12"/>
        <v>5892243</v>
      </c>
      <c r="I44" s="15" t="s">
        <v>72</v>
      </c>
    </row>
    <row r="45" spans="1:9" ht="92.25" customHeight="1">
      <c r="A45" s="2" t="s">
        <v>35</v>
      </c>
      <c r="B45" s="3">
        <v>0</v>
      </c>
      <c r="C45" s="3">
        <v>0</v>
      </c>
      <c r="D45" s="3">
        <v>0</v>
      </c>
      <c r="E45" s="3"/>
      <c r="F45" s="3"/>
      <c r="G45" s="3">
        <f t="shared" si="13"/>
        <v>0</v>
      </c>
      <c r="H45" s="3">
        <f t="shared" si="12"/>
        <v>0</v>
      </c>
      <c r="I45" s="29"/>
    </row>
    <row r="46" spans="1:9" ht="56.25">
      <c r="A46" s="2" t="s">
        <v>36</v>
      </c>
      <c r="B46" s="3">
        <v>396000</v>
      </c>
      <c r="C46" s="3">
        <v>396000</v>
      </c>
      <c r="D46" s="3">
        <v>0</v>
      </c>
      <c r="E46" s="3"/>
      <c r="F46" s="3"/>
      <c r="G46" s="3">
        <f t="shared" si="13"/>
        <v>0</v>
      </c>
      <c r="H46" s="3">
        <f t="shared" si="12"/>
        <v>396000</v>
      </c>
      <c r="I46" s="27"/>
    </row>
    <row r="47" spans="1:9" ht="18.75">
      <c r="A47" s="2" t="s">
        <v>37</v>
      </c>
      <c r="B47" s="3">
        <v>3539338</v>
      </c>
      <c r="C47" s="3">
        <v>3539338</v>
      </c>
      <c r="D47" s="3">
        <f>557859.22+500</f>
        <v>558359.22</v>
      </c>
      <c r="E47" s="3">
        <v>3000</v>
      </c>
      <c r="F47" s="3"/>
      <c r="G47" s="3">
        <f t="shared" si="13"/>
        <v>3000</v>
      </c>
      <c r="H47" s="3">
        <f t="shared" si="12"/>
        <v>3542338</v>
      </c>
      <c r="I47" s="15" t="s">
        <v>73</v>
      </c>
    </row>
    <row r="48" spans="1:9" ht="16.5" customHeight="1">
      <c r="A48" s="6" t="s">
        <v>61</v>
      </c>
      <c r="B48" s="5">
        <f>SUM(B49:B50)</f>
        <v>2544660</v>
      </c>
      <c r="C48" s="5">
        <f>SUM(C49:C50)</f>
        <v>2544660</v>
      </c>
      <c r="D48" s="5">
        <f t="shared" ref="D48" si="14">SUM(D49:D50)</f>
        <v>107911</v>
      </c>
      <c r="E48" s="5">
        <f t="shared" ref="E48:H48" si="15">SUM(E49:E50)</f>
        <v>0</v>
      </c>
      <c r="F48" s="5">
        <f t="shared" si="15"/>
        <v>0</v>
      </c>
      <c r="G48" s="5">
        <f t="shared" si="15"/>
        <v>0</v>
      </c>
      <c r="H48" s="5">
        <f t="shared" si="15"/>
        <v>2544660</v>
      </c>
      <c r="I48" s="23"/>
    </row>
    <row r="49" spans="1:12" ht="42" customHeight="1">
      <c r="A49" s="2" t="s">
        <v>38</v>
      </c>
      <c r="B49" s="3">
        <v>992608</v>
      </c>
      <c r="C49" s="3">
        <v>992608</v>
      </c>
      <c r="D49" s="3">
        <v>750</v>
      </c>
      <c r="E49" s="3"/>
      <c r="F49" s="3"/>
      <c r="G49" s="3">
        <f t="shared" si="13"/>
        <v>0</v>
      </c>
      <c r="H49" s="3">
        <f t="shared" si="12"/>
        <v>992608</v>
      </c>
      <c r="I49" s="15"/>
    </row>
    <row r="50" spans="1:12" ht="18.75">
      <c r="A50" s="2" t="s">
        <v>39</v>
      </c>
      <c r="B50" s="3">
        <v>1552052</v>
      </c>
      <c r="C50" s="3">
        <v>1552052</v>
      </c>
      <c r="D50" s="3">
        <v>107161</v>
      </c>
      <c r="E50" s="3"/>
      <c r="F50" s="3"/>
      <c r="G50" s="3">
        <f t="shared" si="13"/>
        <v>0</v>
      </c>
      <c r="H50" s="3">
        <f t="shared" si="12"/>
        <v>1552052</v>
      </c>
      <c r="I50" s="24"/>
    </row>
    <row r="51" spans="1:12" ht="18.75">
      <c r="A51" s="1" t="s">
        <v>40</v>
      </c>
      <c r="B51" s="4">
        <f>B29+B34+B48</f>
        <v>169870129</v>
      </c>
      <c r="C51" s="4">
        <f>C29+C34+C48</f>
        <v>169870129</v>
      </c>
      <c r="D51" s="4">
        <f>D29+D34+D48</f>
        <v>7277133.2800000003</v>
      </c>
      <c r="E51" s="4">
        <f>E29+E34+E48</f>
        <v>2912558</v>
      </c>
      <c r="F51" s="4">
        <f>F29+F34+F48</f>
        <v>-58292</v>
      </c>
      <c r="G51" s="4">
        <f>E51+F51</f>
        <v>2854266</v>
      </c>
      <c r="H51" s="4">
        <f>C51+G51</f>
        <v>172724395</v>
      </c>
      <c r="I51" s="15"/>
    </row>
    <row r="52" spans="1:12" ht="18.75">
      <c r="A52" s="1" t="s">
        <v>41</v>
      </c>
      <c r="B52" s="4">
        <f>B27-B51</f>
        <v>0</v>
      </c>
      <c r="C52" s="4">
        <f>C27-C51</f>
        <v>0</v>
      </c>
      <c r="D52" s="4">
        <f t="shared" ref="D52:G52" si="16">D27-D51</f>
        <v>1774506.3999999994</v>
      </c>
      <c r="E52" s="4">
        <f t="shared" si="16"/>
        <v>-58292</v>
      </c>
      <c r="F52" s="4">
        <f t="shared" si="16"/>
        <v>58292</v>
      </c>
      <c r="G52" s="4">
        <f t="shared" si="16"/>
        <v>0</v>
      </c>
      <c r="H52" s="4">
        <f t="shared" ref="H52" si="17">H27-H51</f>
        <v>0</v>
      </c>
      <c r="I52" s="15"/>
      <c r="J52" s="12"/>
      <c r="L52" s="12"/>
    </row>
    <row r="53" spans="1:12" ht="18.75">
      <c r="A53" s="34" t="s">
        <v>42</v>
      </c>
      <c r="B53" s="35"/>
      <c r="C53" s="35"/>
      <c r="D53" s="35"/>
      <c r="E53" s="35"/>
      <c r="F53" s="35"/>
      <c r="G53" s="35"/>
      <c r="H53" s="36"/>
      <c r="I53" s="19"/>
    </row>
    <row r="54" spans="1:12" ht="18.75">
      <c r="A54" s="1" t="s">
        <v>43</v>
      </c>
      <c r="B54" s="4">
        <f>B55+B58+B61</f>
        <v>0</v>
      </c>
      <c r="C54" s="4">
        <f>C55+C58+C61</f>
        <v>0</v>
      </c>
      <c r="D54" s="4">
        <f>D55+D58+D61</f>
        <v>0</v>
      </c>
      <c r="E54" s="4"/>
      <c r="F54" s="4"/>
      <c r="G54" s="4"/>
      <c r="H54" s="4">
        <f>H55+H58+H61</f>
        <v>-1483663.1400000006</v>
      </c>
      <c r="I54" s="15"/>
    </row>
    <row r="55" spans="1:12" ht="37.5">
      <c r="A55" s="1" t="s">
        <v>44</v>
      </c>
      <c r="B55" s="4">
        <f>B56+B57</f>
        <v>0</v>
      </c>
      <c r="C55" s="4">
        <f>C56+C57</f>
        <v>0</v>
      </c>
      <c r="D55" s="4">
        <f>D56+D57</f>
        <v>0</v>
      </c>
      <c r="E55" s="4"/>
      <c r="F55" s="4"/>
      <c r="G55" s="4"/>
      <c r="H55" s="4">
        <f t="shared" ref="H55:H61" si="18">C55+E55+F55</f>
        <v>0</v>
      </c>
      <c r="I55" s="15"/>
    </row>
    <row r="56" spans="1:12" ht="18.75">
      <c r="A56" s="8" t="s">
        <v>45</v>
      </c>
      <c r="B56" s="3"/>
      <c r="C56" s="3">
        <v>0</v>
      </c>
      <c r="D56" s="3">
        <v>0</v>
      </c>
      <c r="E56" s="3"/>
      <c r="F56" s="3"/>
      <c r="G56" s="3"/>
      <c r="H56" s="4">
        <f t="shared" si="18"/>
        <v>0</v>
      </c>
      <c r="I56" s="15"/>
    </row>
    <row r="57" spans="1:12" ht="18.75">
      <c r="A57" s="8" t="s">
        <v>46</v>
      </c>
      <c r="B57" s="3"/>
      <c r="C57" s="3">
        <v>0</v>
      </c>
      <c r="D57" s="3">
        <v>0</v>
      </c>
      <c r="E57" s="3"/>
      <c r="F57" s="3"/>
      <c r="G57" s="3"/>
      <c r="H57" s="4">
        <f t="shared" si="18"/>
        <v>0</v>
      </c>
      <c r="I57" s="15"/>
    </row>
    <row r="58" spans="1:12" ht="37.5">
      <c r="A58" s="1" t="s">
        <v>47</v>
      </c>
      <c r="B58" s="4">
        <f>B59+B60</f>
        <v>0</v>
      </c>
      <c r="C58" s="4">
        <f>C59+C60</f>
        <v>0</v>
      </c>
      <c r="D58" s="4">
        <f>D59+D60</f>
        <v>0</v>
      </c>
      <c r="E58" s="4"/>
      <c r="F58" s="4"/>
      <c r="G58" s="4"/>
      <c r="H58" s="4">
        <f>H59+H60</f>
        <v>-1483663.1400000006</v>
      </c>
      <c r="I58" s="15"/>
    </row>
    <row r="59" spans="1:12" ht="18.75">
      <c r="A59" s="8" t="s">
        <v>48</v>
      </c>
      <c r="B59" s="3">
        <v>25487000</v>
      </c>
      <c r="C59" s="3">
        <v>25487000</v>
      </c>
      <c r="D59" s="3">
        <v>0</v>
      </c>
      <c r="E59" s="3"/>
      <c r="F59" s="4">
        <v>1483663.14</v>
      </c>
      <c r="G59" s="3"/>
      <c r="H59" s="4">
        <f>C59-F59</f>
        <v>24003336.859999999</v>
      </c>
      <c r="I59" s="15"/>
    </row>
    <row r="60" spans="1:12" ht="18.75">
      <c r="A60" s="8" t="s">
        <v>49</v>
      </c>
      <c r="B60" s="3">
        <v>-25487000</v>
      </c>
      <c r="C60" s="3">
        <v>-25487000</v>
      </c>
      <c r="D60" s="3">
        <v>0</v>
      </c>
      <c r="E60" s="3"/>
      <c r="F60" s="3"/>
      <c r="G60" s="3"/>
      <c r="H60" s="4">
        <f t="shared" si="18"/>
        <v>-25487000</v>
      </c>
      <c r="I60" s="15"/>
    </row>
    <row r="61" spans="1:12" ht="18.75">
      <c r="A61" s="1" t="s">
        <v>50</v>
      </c>
      <c r="B61" s="4">
        <v>0</v>
      </c>
      <c r="C61" s="4">
        <v>0</v>
      </c>
      <c r="D61" s="4">
        <v>0</v>
      </c>
      <c r="E61" s="4">
        <v>0</v>
      </c>
      <c r="F61" s="4"/>
      <c r="G61" s="4"/>
      <c r="H61" s="4">
        <f t="shared" si="18"/>
        <v>0</v>
      </c>
      <c r="I61" s="15"/>
    </row>
    <row r="62" spans="1:12" ht="18.75">
      <c r="A62" s="1" t="s">
        <v>51</v>
      </c>
      <c r="B62" s="4"/>
      <c r="C62" s="4"/>
      <c r="D62" s="4">
        <v>1483663.14</v>
      </c>
      <c r="E62" s="4">
        <v>1483663.14</v>
      </c>
      <c r="F62" s="4"/>
      <c r="G62" s="4"/>
      <c r="H62" s="4">
        <f>C62+E62+F62</f>
        <v>1483663.14</v>
      </c>
      <c r="I62" s="15"/>
    </row>
    <row r="65" spans="2:7">
      <c r="B65" s="12"/>
    </row>
    <row r="67" spans="2:7">
      <c r="G67" s="12"/>
    </row>
    <row r="69" spans="2:7">
      <c r="C69" s="12"/>
      <c r="D69" s="12"/>
    </row>
  </sheetData>
  <mergeCells count="12">
    <mergeCell ref="A2:I2"/>
    <mergeCell ref="H4:H5"/>
    <mergeCell ref="A28:H28"/>
    <mergeCell ref="I32:I33"/>
    <mergeCell ref="A53:H53"/>
    <mergeCell ref="I3:I5"/>
    <mergeCell ref="A4:A5"/>
    <mergeCell ref="B4:B5"/>
    <mergeCell ref="C4:C5"/>
    <mergeCell ref="E4:G4"/>
    <mergeCell ref="B3:H3"/>
    <mergeCell ref="D4:D5"/>
  </mergeCells>
  <pageMargins left="0.15748031496062992" right="0.15748031496062992" top="0.39370078740157483" bottom="0.19685039370078741" header="0.19685039370078741" footer="0.1574803149606299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user</cp:lastModifiedBy>
  <cp:lastPrinted>2015-12-15T09:44:16Z</cp:lastPrinted>
  <dcterms:created xsi:type="dcterms:W3CDTF">2014-10-02T05:57:30Z</dcterms:created>
  <dcterms:modified xsi:type="dcterms:W3CDTF">2016-02-12T05:38:34Z</dcterms:modified>
</cp:coreProperties>
</file>