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195" windowWidth="18195" windowHeight="10740"/>
  </bookViews>
  <sheets>
    <sheet name="data" sheetId="1" r:id="rId1"/>
  </sheets>
  <definedNames>
    <definedName name="_xlnm._FilterDatabase" localSheetId="0" hidden="1">data!$A$2:$K$2</definedName>
    <definedName name="_xlnm.Print_Titles" localSheetId="0">data!$2:$2</definedName>
  </definedNames>
  <calcPr calcId="124519"/>
</workbook>
</file>

<file path=xl/calcChain.xml><?xml version="1.0" encoding="utf-8"?>
<calcChain xmlns="http://schemas.openxmlformats.org/spreadsheetml/2006/main">
  <c r="K21" i="1"/>
  <c r="K7"/>
  <c r="J7"/>
  <c r="G7"/>
  <c r="K10" l="1"/>
  <c r="J10"/>
  <c r="G10"/>
  <c r="G20"/>
  <c r="K20"/>
  <c r="J20"/>
  <c r="K14"/>
  <c r="J14"/>
  <c r="G14"/>
  <c r="E40"/>
  <c r="E20"/>
  <c r="E22"/>
  <c r="E7"/>
  <c r="E10"/>
  <c r="D47"/>
  <c r="D45"/>
  <c r="D43"/>
  <c r="D40"/>
  <c r="D35"/>
  <c r="D32"/>
  <c r="D26"/>
  <c r="D21"/>
  <c r="D20"/>
  <c r="D15" s="1"/>
  <c r="D13"/>
  <c r="D11"/>
  <c r="D10"/>
  <c r="D7"/>
  <c r="D3"/>
  <c r="D49" s="1"/>
  <c r="G40" l="1"/>
  <c r="K47" l="1"/>
  <c r="J47"/>
  <c r="F47"/>
  <c r="E47"/>
  <c r="I46"/>
  <c r="H46"/>
  <c r="I44"/>
  <c r="H44"/>
  <c r="I41"/>
  <c r="H41"/>
  <c r="I39"/>
  <c r="H39"/>
  <c r="I38"/>
  <c r="H38"/>
  <c r="I37"/>
  <c r="H37"/>
  <c r="I36"/>
  <c r="H36"/>
  <c r="I34"/>
  <c r="H34"/>
  <c r="I33"/>
  <c r="H33"/>
  <c r="I31"/>
  <c r="H31"/>
  <c r="I30"/>
  <c r="H30"/>
  <c r="I29"/>
  <c r="H29"/>
  <c r="I28"/>
  <c r="H28"/>
  <c r="I27"/>
  <c r="H27"/>
  <c r="I25"/>
  <c r="I24"/>
  <c r="H24"/>
  <c r="I23"/>
  <c r="H23"/>
  <c r="I22"/>
  <c r="H22"/>
  <c r="I20"/>
  <c r="H20"/>
  <c r="I19"/>
  <c r="H19"/>
  <c r="I17"/>
  <c r="I16"/>
  <c r="H16"/>
  <c r="G21"/>
  <c r="H21"/>
  <c r="J21"/>
  <c r="G26"/>
  <c r="H26" s="1"/>
  <c r="J26"/>
  <c r="K26"/>
  <c r="I14"/>
  <c r="H14"/>
  <c r="G13"/>
  <c r="I10"/>
  <c r="H10"/>
  <c r="I9"/>
  <c r="I8"/>
  <c r="H8"/>
  <c r="I7"/>
  <c r="H7"/>
  <c r="I6"/>
  <c r="H6"/>
  <c r="I5"/>
  <c r="H5"/>
  <c r="I12"/>
  <c r="H12"/>
  <c r="G11"/>
  <c r="G15"/>
  <c r="G32"/>
  <c r="G35"/>
  <c r="G43"/>
  <c r="G45"/>
  <c r="F5"/>
  <c r="F6"/>
  <c r="F7"/>
  <c r="F8"/>
  <c r="F10"/>
  <c r="F12"/>
  <c r="F14"/>
  <c r="F16"/>
  <c r="F17"/>
  <c r="F18"/>
  <c r="F19"/>
  <c r="F20"/>
  <c r="F22"/>
  <c r="F23"/>
  <c r="F24"/>
  <c r="F27"/>
  <c r="F28"/>
  <c r="F29"/>
  <c r="F30"/>
  <c r="F31"/>
  <c r="F33"/>
  <c r="F34"/>
  <c r="F36"/>
  <c r="F37"/>
  <c r="F38"/>
  <c r="F39"/>
  <c r="F41"/>
  <c r="F44"/>
  <c r="F46"/>
  <c r="E21"/>
  <c r="F21" s="1"/>
  <c r="E11"/>
  <c r="F11" s="1"/>
  <c r="I21" l="1"/>
  <c r="E3" l="1"/>
  <c r="F3" s="1"/>
  <c r="K45" l="1"/>
  <c r="J45"/>
  <c r="E45"/>
  <c r="F45" s="1"/>
  <c r="K43" l="1"/>
  <c r="J43"/>
  <c r="E43"/>
  <c r="F43" s="1"/>
  <c r="K40"/>
  <c r="J40"/>
  <c r="F40"/>
  <c r="K15"/>
  <c r="J15"/>
  <c r="K35"/>
  <c r="J35"/>
  <c r="E35"/>
  <c r="F35" s="1"/>
  <c r="K32"/>
  <c r="J32"/>
  <c r="E32"/>
  <c r="F32" s="1"/>
  <c r="E26"/>
  <c r="E15"/>
  <c r="F15" s="1"/>
  <c r="K13"/>
  <c r="J13"/>
  <c r="E13"/>
  <c r="F13" s="1"/>
  <c r="K11"/>
  <c r="J11"/>
  <c r="K3"/>
  <c r="J3"/>
  <c r="G3"/>
  <c r="K49" l="1"/>
  <c r="J49"/>
  <c r="H3"/>
  <c r="G49"/>
  <c r="F26"/>
  <c r="I26"/>
  <c r="E49"/>
  <c r="F49" s="1"/>
  <c r="I45"/>
  <c r="H45"/>
  <c r="I43"/>
  <c r="H43"/>
  <c r="I40"/>
  <c r="H40"/>
  <c r="I35"/>
  <c r="H35"/>
  <c r="I32"/>
  <c r="H32"/>
  <c r="I15"/>
  <c r="I13"/>
  <c r="H13"/>
  <c r="I11"/>
  <c r="H11"/>
  <c r="I3"/>
  <c r="H15" l="1"/>
  <c r="H49"/>
  <c r="I49" l="1"/>
</calcChain>
</file>

<file path=xl/sharedStrings.xml><?xml version="1.0" encoding="utf-8"?>
<sst xmlns="http://schemas.openxmlformats.org/spreadsheetml/2006/main" count="145" uniqueCount="71">
  <si>
    <t/>
  </si>
  <si>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</si>
  <si>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</si>
  <si>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</si>
  <si>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</si>
  <si>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</si>
  <si>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</si>
  <si>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</si>
  <si>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</si>
  <si>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</si>
  <si>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</si>
  <si>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</si>
  <si>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</si>
  <si>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</si>
  <si>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</si>
  <si>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</si>
  <si>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</si>
  <si>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</si>
  <si>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</si>
  <si>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</si>
  <si>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</si>
  <si>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</si>
  <si>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</si>
  <si>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</si>
  <si>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</si>
  <si>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</si>
  <si>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</si>
  <si>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</si>
  <si>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</si>
  <si>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</si>
  <si>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</si>
  <si>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</si>
  <si>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</si>
  <si>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</si>
  <si>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</si>
  <si>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</si>
  <si>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</si>
  <si>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</si>
  <si>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</si>
  <si>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</si>
  <si>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</si>
  <si>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</si>
  <si>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</si>
  <si>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</si>
  <si>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</si>
  <si>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</si>
  <si>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</si>
  <si>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</si>
  <si>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</si>
  <si>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</si>
  <si>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</si>
  <si>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</si>
  <si>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</si>
  <si>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</si>
  <si>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</si>
  <si>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</si>
  <si>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</si>
  <si>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</si>
  <si>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</si>
  <si>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>2020 год (план)</t>
  </si>
  <si>
    <t>Темп к отчетному году</t>
  </si>
  <si>
    <t>Темп к ожидаемой оценке исполнения</t>
  </si>
  <si>
    <t>Благоустройство</t>
  </si>
  <si>
    <t>Дополнительное образование детей</t>
  </si>
  <si>
    <t>2021 год (план)</t>
  </si>
  <si>
    <t>Другие вопросы в жилищно-коммунального хозяйства</t>
  </si>
  <si>
    <t>Условно утвержденные расходы</t>
  </si>
  <si>
    <t>Сведения о расходах бюджета городского округа город Фокино Брянской области по разделам и подразделам классификации расходов
 на очередной финансовый год и плановый период в сравнении с ожидаемым исполнением за текущий финансовый год (оценка текущего финансового года) и отчетом за отчетный финансовый год</t>
  </si>
  <si>
    <t>2018 год (кассовое исполнение)</t>
  </si>
  <si>
    <t>2019 год (оценка исполнения)</t>
  </si>
  <si>
    <t>2022 год (план)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</si>
</sst>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0&quot;р.&quot;"/>
  </numFmts>
  <fonts count="10"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9" fontId="8" fillId="0" borderId="1" xfId="0" applyNumberFormat="1" applyFont="1" applyFill="1" applyBorder="1" applyAlignment="1">
      <alignment horizontal="center" vertical="top"/>
    </xf>
    <xf numFmtId="9" fontId="9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/>
    </xf>
    <xf numFmtId="164" fontId="4" fillId="0" borderId="1" xfId="1" applyNumberFormat="1" applyFont="1" applyFill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49"/>
  <sheetViews>
    <sheetView tabSelected="1" topLeftCell="B1" zoomScale="80" zoomScaleNormal="80" zoomScaleSheetLayoutView="100" workbookViewId="0">
      <pane ySplit="2" topLeftCell="A14" activePane="bottomLeft" state="frozen"/>
      <selection pane="bottomLeft" activeCell="K22" sqref="K22"/>
    </sheetView>
  </sheetViews>
  <sheetFormatPr defaultRowHeight="15.75"/>
  <cols>
    <col min="1" max="1" width="75.5703125" style="1" customWidth="1"/>
    <col min="2" max="2" width="5.7109375" style="27" customWidth="1"/>
    <col min="3" max="3" width="5.42578125" style="27" customWidth="1"/>
    <col min="4" max="4" width="24.42578125" style="27" customWidth="1"/>
    <col min="5" max="5" width="24.42578125" style="28" customWidth="1"/>
    <col min="6" max="6" width="19" style="28" customWidth="1"/>
    <col min="7" max="7" width="24.42578125" style="28" customWidth="1"/>
    <col min="8" max="8" width="19" style="28" customWidth="1"/>
    <col min="9" max="9" width="21.28515625" style="28" customWidth="1"/>
    <col min="10" max="11" width="24.42578125" style="28" customWidth="1"/>
    <col min="12" max="13" width="9.140625" style="1"/>
    <col min="14" max="14" width="33.5703125" style="1" customWidth="1"/>
    <col min="15" max="16384" width="9.140625" style="1"/>
  </cols>
  <sheetData>
    <row r="1" spans="1:11" ht="44.25" customHeight="1">
      <c r="A1" s="30" t="s">
        <v>67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51.75" customHeight="1">
      <c r="A2" s="2" t="s">
        <v>1</v>
      </c>
      <c r="B2" s="13" t="s">
        <v>2</v>
      </c>
      <c r="C2" s="13" t="s">
        <v>3</v>
      </c>
      <c r="D2" s="13" t="s">
        <v>68</v>
      </c>
      <c r="E2" s="14" t="s">
        <v>69</v>
      </c>
      <c r="F2" s="14" t="s">
        <v>60</v>
      </c>
      <c r="G2" s="14" t="s">
        <v>59</v>
      </c>
      <c r="H2" s="14" t="s">
        <v>60</v>
      </c>
      <c r="I2" s="14" t="s">
        <v>61</v>
      </c>
      <c r="J2" s="14" t="s">
        <v>64</v>
      </c>
      <c r="K2" s="14" t="s">
        <v>70</v>
      </c>
    </row>
    <row r="3" spans="1:11" ht="30" customHeight="1">
      <c r="A3" s="3" t="s">
        <v>4</v>
      </c>
      <c r="B3" s="15" t="s">
        <v>5</v>
      </c>
      <c r="C3" s="15" t="s">
        <v>0</v>
      </c>
      <c r="D3" s="9">
        <f>D5+D6+D7+D8+D9+D10+D4</f>
        <v>21612608.5</v>
      </c>
      <c r="E3" s="9">
        <f>E5+E6+E7+E8+E9+E10+E4</f>
        <v>22595939.990000002</v>
      </c>
      <c r="F3" s="16">
        <f>E3/D3</f>
        <v>1.0454980475864355</v>
      </c>
      <c r="G3" s="9">
        <f>G5+G6+G7+G8+G9+G10</f>
        <v>24147327</v>
      </c>
      <c r="H3" s="17">
        <f>G3/D3</f>
        <v>1.1172796194406611</v>
      </c>
      <c r="I3" s="17">
        <f>G3/E3</f>
        <v>1.0686577770469641</v>
      </c>
      <c r="J3" s="9">
        <f t="shared" ref="J3:K3" si="0">J5+J6+J7+J8+J9+J10</f>
        <v>23056682</v>
      </c>
      <c r="K3" s="9">
        <f t="shared" si="0"/>
        <v>22956682</v>
      </c>
    </row>
    <row r="4" spans="1:11" ht="31.5">
      <c r="A4" s="4" t="s">
        <v>6</v>
      </c>
      <c r="B4" s="13" t="s">
        <v>5</v>
      </c>
      <c r="C4" s="13" t="s">
        <v>7</v>
      </c>
      <c r="D4" s="10">
        <v>0</v>
      </c>
      <c r="E4" s="10">
        <v>0</v>
      </c>
      <c r="F4" s="18">
        <v>0</v>
      </c>
      <c r="G4" s="10">
        <v>0</v>
      </c>
      <c r="H4" s="19">
        <v>0</v>
      </c>
      <c r="I4" s="19">
        <v>0</v>
      </c>
      <c r="J4" s="10">
        <v>0</v>
      </c>
      <c r="K4" s="10">
        <v>0</v>
      </c>
    </row>
    <row r="5" spans="1:11" ht="47.25">
      <c r="A5" s="4" t="s">
        <v>8</v>
      </c>
      <c r="B5" s="13" t="s">
        <v>5</v>
      </c>
      <c r="C5" s="13" t="s">
        <v>9</v>
      </c>
      <c r="D5" s="10">
        <v>692781</v>
      </c>
      <c r="E5" s="10">
        <v>721494</v>
      </c>
      <c r="F5" s="18">
        <f t="shared" ref="F5:F49" si="1">E5/D5</f>
        <v>1.0414459980859752</v>
      </c>
      <c r="G5" s="29">
        <v>767489</v>
      </c>
      <c r="H5" s="11">
        <f t="shared" ref="H5:H10" si="2">G5/D5</f>
        <v>1.1078378304254879</v>
      </c>
      <c r="I5" s="11">
        <f t="shared" ref="I5:I10" si="3">G5/E5</f>
        <v>1.0637496638918689</v>
      </c>
      <c r="J5" s="29">
        <v>737147</v>
      </c>
      <c r="K5" s="29">
        <v>737147</v>
      </c>
    </row>
    <row r="6" spans="1:11" ht="47.25">
      <c r="A6" s="4" t="s">
        <v>10</v>
      </c>
      <c r="B6" s="13" t="s">
        <v>5</v>
      </c>
      <c r="C6" s="13" t="s">
        <v>11</v>
      </c>
      <c r="D6" s="10">
        <v>11370052</v>
      </c>
      <c r="E6" s="10">
        <v>12567956.380000001</v>
      </c>
      <c r="F6" s="18">
        <f t="shared" si="1"/>
        <v>1.1053561039122777</v>
      </c>
      <c r="G6" s="29">
        <v>13082199</v>
      </c>
      <c r="H6" s="11">
        <f t="shared" si="2"/>
        <v>1.1505839199328201</v>
      </c>
      <c r="I6" s="11">
        <f t="shared" si="3"/>
        <v>1.0409169640991385</v>
      </c>
      <c r="J6" s="29">
        <v>12467487</v>
      </c>
      <c r="K6" s="29">
        <v>12467487</v>
      </c>
    </row>
    <row r="7" spans="1:11" ht="31.5">
      <c r="A7" s="4" t="s">
        <v>13</v>
      </c>
      <c r="B7" s="13" t="s">
        <v>5</v>
      </c>
      <c r="C7" s="13" t="s">
        <v>14</v>
      </c>
      <c r="D7" s="10">
        <f>3832470+832124</f>
        <v>4664594</v>
      </c>
      <c r="E7" s="10">
        <f>3824369+486287</f>
        <v>4310656</v>
      </c>
      <c r="F7" s="18">
        <f t="shared" si="1"/>
        <v>0.92412244238190933</v>
      </c>
      <c r="G7" s="29">
        <f>4146841+913511</f>
        <v>5060352</v>
      </c>
      <c r="H7" s="11">
        <f t="shared" si="2"/>
        <v>1.0848429681125518</v>
      </c>
      <c r="I7" s="11">
        <f t="shared" si="3"/>
        <v>1.1739169165899574</v>
      </c>
      <c r="J7" s="29">
        <f>3911631+917689</f>
        <v>4829320</v>
      </c>
      <c r="K7" s="29">
        <f>3911631+917689</f>
        <v>4829320</v>
      </c>
    </row>
    <row r="8" spans="1:11">
      <c r="A8" s="4" t="s">
        <v>15</v>
      </c>
      <c r="B8" s="13" t="s">
        <v>5</v>
      </c>
      <c r="C8" s="13" t="s">
        <v>16</v>
      </c>
      <c r="D8" s="10">
        <v>400000</v>
      </c>
      <c r="E8" s="10"/>
      <c r="F8" s="18">
        <f t="shared" si="1"/>
        <v>0</v>
      </c>
      <c r="G8" s="29">
        <v>0</v>
      </c>
      <c r="H8" s="11">
        <f t="shared" si="2"/>
        <v>0</v>
      </c>
      <c r="I8" s="11" t="e">
        <f t="shared" si="3"/>
        <v>#DIV/0!</v>
      </c>
      <c r="J8" s="29">
        <v>0</v>
      </c>
      <c r="K8" s="29">
        <v>0</v>
      </c>
    </row>
    <row r="9" spans="1:11">
      <c r="A9" s="4" t="s">
        <v>17</v>
      </c>
      <c r="B9" s="13" t="s">
        <v>5</v>
      </c>
      <c r="C9" s="13" t="s">
        <v>18</v>
      </c>
      <c r="D9" s="10">
        <v>179000</v>
      </c>
      <c r="E9" s="10">
        <v>30608</v>
      </c>
      <c r="F9" s="18">
        <v>0</v>
      </c>
      <c r="G9" s="29">
        <v>410000</v>
      </c>
      <c r="H9" s="11">
        <v>0</v>
      </c>
      <c r="I9" s="11">
        <f t="shared" si="3"/>
        <v>13.395190799790905</v>
      </c>
      <c r="J9" s="29">
        <v>200000</v>
      </c>
      <c r="K9" s="29">
        <v>100000</v>
      </c>
    </row>
    <row r="10" spans="1:11">
      <c r="A10" s="4" t="s">
        <v>19</v>
      </c>
      <c r="B10" s="13" t="s">
        <v>5</v>
      </c>
      <c r="C10" s="13" t="s">
        <v>20</v>
      </c>
      <c r="D10" s="10">
        <f>2370582+1935599+0.5</f>
        <v>4306181.5</v>
      </c>
      <c r="E10" s="10">
        <f>2158454+2806771.61</f>
        <v>4965225.6099999994</v>
      </c>
      <c r="F10" s="18">
        <f t="shared" si="1"/>
        <v>1.1530460594844874</v>
      </c>
      <c r="G10" s="29">
        <f>2390017+2437270</f>
        <v>4827287</v>
      </c>
      <c r="H10" s="11">
        <f t="shared" si="2"/>
        <v>1.1210133618380924</v>
      </c>
      <c r="I10" s="11">
        <f t="shared" si="3"/>
        <v>0.97221906498625354</v>
      </c>
      <c r="J10" s="29">
        <f>2356169+2466559</f>
        <v>4822728</v>
      </c>
      <c r="K10" s="29">
        <f>2356169+2466559</f>
        <v>4822728</v>
      </c>
    </row>
    <row r="11" spans="1:11">
      <c r="A11" s="3" t="s">
        <v>21</v>
      </c>
      <c r="B11" s="15" t="s">
        <v>7</v>
      </c>
      <c r="C11" s="15" t="s">
        <v>0</v>
      </c>
      <c r="D11" s="9">
        <f>D12</f>
        <v>545720</v>
      </c>
      <c r="E11" s="9">
        <f>E12</f>
        <v>396543</v>
      </c>
      <c r="F11" s="16">
        <f t="shared" si="1"/>
        <v>0.72664186762442273</v>
      </c>
      <c r="G11" s="9">
        <f>G12</f>
        <v>404395</v>
      </c>
      <c r="H11" s="17">
        <f t="shared" ref="H11:H41" si="4">G11/D11</f>
        <v>0.74103019863666353</v>
      </c>
      <c r="I11" s="17">
        <f t="shared" ref="I11:I41" si="5">G11/E11</f>
        <v>1.0198011312770621</v>
      </c>
      <c r="J11" s="9">
        <f t="shared" ref="J11:K11" si="6">J12</f>
        <v>407984</v>
      </c>
      <c r="K11" s="9">
        <f t="shared" si="6"/>
        <v>423751</v>
      </c>
    </row>
    <row r="12" spans="1:11">
      <c r="A12" s="4" t="s">
        <v>22</v>
      </c>
      <c r="B12" s="13" t="s">
        <v>7</v>
      </c>
      <c r="C12" s="13" t="s">
        <v>9</v>
      </c>
      <c r="D12" s="10">
        <v>545720</v>
      </c>
      <c r="E12" s="10">
        <v>396543</v>
      </c>
      <c r="F12" s="18">
        <f t="shared" si="1"/>
        <v>0.72664186762442273</v>
      </c>
      <c r="G12" s="29">
        <v>404395</v>
      </c>
      <c r="H12" s="11">
        <f t="shared" si="4"/>
        <v>0.74103019863666353</v>
      </c>
      <c r="I12" s="11">
        <f t="shared" si="5"/>
        <v>1.0198011312770621</v>
      </c>
      <c r="J12" s="29">
        <v>407984</v>
      </c>
      <c r="K12" s="29">
        <v>423751</v>
      </c>
    </row>
    <row r="13" spans="1:11">
      <c r="A13" s="3" t="s">
        <v>23</v>
      </c>
      <c r="B13" s="15" t="s">
        <v>9</v>
      </c>
      <c r="C13" s="15" t="s">
        <v>0</v>
      </c>
      <c r="D13" s="9">
        <f>D14</f>
        <v>1622526</v>
      </c>
      <c r="E13" s="9">
        <f>E14</f>
        <v>2155723</v>
      </c>
      <c r="F13" s="16">
        <f t="shared" si="1"/>
        <v>1.3286215444313374</v>
      </c>
      <c r="G13" s="9">
        <f>G14</f>
        <v>1995048</v>
      </c>
      <c r="H13" s="17">
        <f t="shared" si="4"/>
        <v>1.2295938555067838</v>
      </c>
      <c r="I13" s="17">
        <f t="shared" si="5"/>
        <v>0.92546584139056831</v>
      </c>
      <c r="J13" s="9">
        <f t="shared" ref="J13:K13" si="7">J14</f>
        <v>2382138.5099999998</v>
      </c>
      <c r="K13" s="9">
        <f t="shared" si="7"/>
        <v>2172138.5099999998</v>
      </c>
    </row>
    <row r="14" spans="1:11" ht="31.5">
      <c r="A14" s="4" t="s">
        <v>24</v>
      </c>
      <c r="B14" s="13" t="s">
        <v>9</v>
      </c>
      <c r="C14" s="13" t="s">
        <v>25</v>
      </c>
      <c r="D14" s="10">
        <v>1622526</v>
      </c>
      <c r="E14" s="10">
        <v>2155723</v>
      </c>
      <c r="F14" s="18">
        <f t="shared" si="1"/>
        <v>1.3286215444313374</v>
      </c>
      <c r="G14" s="29">
        <f>1995048</f>
        <v>1995048</v>
      </c>
      <c r="H14" s="11">
        <f t="shared" si="4"/>
        <v>1.2295938555067838</v>
      </c>
      <c r="I14" s="11">
        <f t="shared" si="5"/>
        <v>0.92546584139056831</v>
      </c>
      <c r="J14" s="29">
        <f>2382138.51</f>
        <v>2382138.5099999998</v>
      </c>
      <c r="K14" s="29">
        <f>2172138.51</f>
        <v>2172138.5099999998</v>
      </c>
    </row>
    <row r="15" spans="1:11">
      <c r="A15" s="3" t="s">
        <v>27</v>
      </c>
      <c r="B15" s="15" t="s">
        <v>11</v>
      </c>
      <c r="C15" s="15" t="s">
        <v>0</v>
      </c>
      <c r="D15" s="9">
        <f>D16+D17+D18+D19+D20</f>
        <v>31635758.540000003</v>
      </c>
      <c r="E15" s="9">
        <f>E16+E17+E18+E19+E20</f>
        <v>8739518.0999999996</v>
      </c>
      <c r="F15" s="16">
        <f t="shared" si="1"/>
        <v>0.27625441915514121</v>
      </c>
      <c r="G15" s="9">
        <f>G16+G17+G18+G19+G20</f>
        <v>14911039.049999999</v>
      </c>
      <c r="H15" s="20">
        <f>H16+H17+H18+H19+H20</f>
        <v>1.8586550810048417</v>
      </c>
      <c r="I15" s="17">
        <f t="shared" si="5"/>
        <v>1.7061626143894593</v>
      </c>
      <c r="J15" s="9">
        <f>J16+J17+J18+J19+J20</f>
        <v>8956748.7299999986</v>
      </c>
      <c r="K15" s="9">
        <f>K16+K17+K18+K19+K20</f>
        <v>10240420.77</v>
      </c>
    </row>
    <row r="16" spans="1:11">
      <c r="A16" s="4" t="s">
        <v>28</v>
      </c>
      <c r="B16" s="13" t="s">
        <v>11</v>
      </c>
      <c r="C16" s="13" t="s">
        <v>5</v>
      </c>
      <c r="D16" s="10">
        <v>35545</v>
      </c>
      <c r="E16" s="10">
        <v>35545</v>
      </c>
      <c r="F16" s="18">
        <f t="shared" si="1"/>
        <v>1</v>
      </c>
      <c r="G16" s="21">
        <v>35545</v>
      </c>
      <c r="H16" s="11">
        <f t="shared" ref="H16" si="8">G16/D16</f>
        <v>1</v>
      </c>
      <c r="I16" s="11">
        <f t="shared" si="5"/>
        <v>1</v>
      </c>
      <c r="J16" s="21">
        <v>35545</v>
      </c>
      <c r="K16" s="21">
        <v>35545</v>
      </c>
    </row>
    <row r="17" spans="1:11" ht="14.25" customHeight="1">
      <c r="A17" s="4" t="s">
        <v>29</v>
      </c>
      <c r="B17" s="13" t="s">
        <v>11</v>
      </c>
      <c r="C17" s="13" t="s">
        <v>12</v>
      </c>
      <c r="D17" s="10">
        <v>25093.1</v>
      </c>
      <c r="E17" s="10">
        <v>26185.1</v>
      </c>
      <c r="F17" s="18">
        <f t="shared" si="1"/>
        <v>1.0435179391944398</v>
      </c>
      <c r="G17" s="21">
        <v>52370.2</v>
      </c>
      <c r="H17" s="11">
        <v>0</v>
      </c>
      <c r="I17" s="11">
        <f t="shared" si="5"/>
        <v>2</v>
      </c>
      <c r="J17" s="21">
        <v>52370.2</v>
      </c>
      <c r="K17" s="21">
        <v>52370.2</v>
      </c>
    </row>
    <row r="18" spans="1:11" hidden="1">
      <c r="A18" s="4" t="s">
        <v>30</v>
      </c>
      <c r="B18" s="13" t="s">
        <v>11</v>
      </c>
      <c r="C18" s="13" t="s">
        <v>31</v>
      </c>
      <c r="D18" s="10"/>
      <c r="E18" s="10"/>
      <c r="F18" s="18" t="e">
        <f t="shared" si="1"/>
        <v>#DIV/0!</v>
      </c>
      <c r="G18" s="10"/>
      <c r="H18" s="19"/>
      <c r="I18" s="19"/>
      <c r="J18" s="10"/>
      <c r="K18" s="10"/>
    </row>
    <row r="19" spans="1:11">
      <c r="A19" s="4" t="s">
        <v>32</v>
      </c>
      <c r="B19" s="13" t="s">
        <v>11</v>
      </c>
      <c r="C19" s="13" t="s">
        <v>25</v>
      </c>
      <c r="D19" s="10">
        <v>30495712.440000001</v>
      </c>
      <c r="E19" s="10">
        <v>7879759</v>
      </c>
      <c r="F19" s="18">
        <f t="shared" si="1"/>
        <v>0.25838907733352168</v>
      </c>
      <c r="G19" s="21">
        <v>14406197.85</v>
      </c>
      <c r="H19" s="11">
        <f t="shared" ref="H19:H20" si="9">G19/D19</f>
        <v>0.47240076382357177</v>
      </c>
      <c r="I19" s="11">
        <f t="shared" ref="I19:I20" si="10">G19/E19</f>
        <v>1.8282536115635009</v>
      </c>
      <c r="J19" s="21">
        <v>8651907.5299999993</v>
      </c>
      <c r="K19" s="21">
        <v>9935579.5700000003</v>
      </c>
    </row>
    <row r="20" spans="1:11">
      <c r="A20" s="4" t="s">
        <v>33</v>
      </c>
      <c r="B20" s="13" t="s">
        <v>11</v>
      </c>
      <c r="C20" s="13" t="s">
        <v>34</v>
      </c>
      <c r="D20" s="10">
        <f>590308+489100</f>
        <v>1079408</v>
      </c>
      <c r="E20" s="10">
        <f>263029+535000</f>
        <v>798029</v>
      </c>
      <c r="F20" s="18">
        <f t="shared" si="1"/>
        <v>0.73932099817677843</v>
      </c>
      <c r="G20" s="21">
        <f>216926+200000</f>
        <v>416926</v>
      </c>
      <c r="H20" s="11">
        <f t="shared" si="9"/>
        <v>0.38625431718126974</v>
      </c>
      <c r="I20" s="11">
        <f t="shared" si="10"/>
        <v>0.52244467306325959</v>
      </c>
      <c r="J20" s="21">
        <f>216926</f>
        <v>216926</v>
      </c>
      <c r="K20" s="21">
        <f>216926</f>
        <v>216926</v>
      </c>
    </row>
    <row r="21" spans="1:11">
      <c r="A21" s="3" t="s">
        <v>35</v>
      </c>
      <c r="B21" s="15" t="s">
        <v>12</v>
      </c>
      <c r="C21" s="15" t="s">
        <v>0</v>
      </c>
      <c r="D21" s="9">
        <f>D22+D23+D24+D25</f>
        <v>24593068.509999998</v>
      </c>
      <c r="E21" s="9">
        <f>E22+E23+E24+E25</f>
        <v>22670526.48</v>
      </c>
      <c r="F21" s="16">
        <f t="shared" si="1"/>
        <v>0.92182585799660355</v>
      </c>
      <c r="G21" s="9">
        <f>G22+G23+G24</f>
        <v>20702748.93</v>
      </c>
      <c r="H21" s="17">
        <f t="shared" si="4"/>
        <v>0.84181235544405031</v>
      </c>
      <c r="I21" s="17">
        <f t="shared" si="5"/>
        <v>0.9132010651920246</v>
      </c>
      <c r="J21" s="9">
        <f t="shared" ref="J21:K21" si="11">J22+J23+J24</f>
        <v>17704373.649999999</v>
      </c>
      <c r="K21" s="9">
        <f>K22+K23+K24+K25</f>
        <v>24616985.5</v>
      </c>
    </row>
    <row r="22" spans="1:11">
      <c r="A22" s="4" t="s">
        <v>36</v>
      </c>
      <c r="B22" s="13" t="s">
        <v>12</v>
      </c>
      <c r="C22" s="13" t="s">
        <v>5</v>
      </c>
      <c r="D22" s="10">
        <v>1063910</v>
      </c>
      <c r="E22" s="10">
        <f>925649+61621</f>
        <v>987270</v>
      </c>
      <c r="F22" s="18">
        <f t="shared" si="1"/>
        <v>0.92796383152710282</v>
      </c>
      <c r="G22" s="21">
        <v>1033025</v>
      </c>
      <c r="H22" s="11">
        <f t="shared" si="4"/>
        <v>0.97097028884022141</v>
      </c>
      <c r="I22" s="11">
        <f t="shared" si="5"/>
        <v>1.0463449714870299</v>
      </c>
      <c r="J22" s="21">
        <v>2379576.2400000002</v>
      </c>
      <c r="K22" s="21">
        <v>919800</v>
      </c>
    </row>
    <row r="23" spans="1:11">
      <c r="A23" s="4" t="s">
        <v>37</v>
      </c>
      <c r="B23" s="13" t="s">
        <v>12</v>
      </c>
      <c r="C23" s="13" t="s">
        <v>7</v>
      </c>
      <c r="D23" s="10">
        <v>8387798.3499999996</v>
      </c>
      <c r="E23" s="10">
        <v>2364042.35</v>
      </c>
      <c r="F23" s="18">
        <f t="shared" si="1"/>
        <v>0.28184301187927346</v>
      </c>
      <c r="G23" s="21">
        <v>4906055.46</v>
      </c>
      <c r="H23" s="11">
        <f t="shared" si="4"/>
        <v>0.58490383951588443</v>
      </c>
      <c r="I23" s="11">
        <f t="shared" si="5"/>
        <v>2.0752823907744293</v>
      </c>
      <c r="J23" s="21">
        <v>1145627</v>
      </c>
      <c r="K23" s="21">
        <v>982245.71</v>
      </c>
    </row>
    <row r="24" spans="1:11">
      <c r="A24" s="4" t="s">
        <v>62</v>
      </c>
      <c r="B24" s="22" t="s">
        <v>12</v>
      </c>
      <c r="C24" s="22" t="s">
        <v>9</v>
      </c>
      <c r="D24" s="10">
        <v>13210360.16</v>
      </c>
      <c r="E24" s="10">
        <v>17244324.129999999</v>
      </c>
      <c r="F24" s="18">
        <f t="shared" si="1"/>
        <v>1.3053636631508765</v>
      </c>
      <c r="G24" s="21">
        <v>14763668.470000001</v>
      </c>
      <c r="H24" s="11">
        <f t="shared" si="4"/>
        <v>1.1175825860299633</v>
      </c>
      <c r="I24" s="11">
        <f t="shared" si="5"/>
        <v>0.85614654182448391</v>
      </c>
      <c r="J24" s="21">
        <v>14179170.41</v>
      </c>
      <c r="K24" s="21">
        <v>14714939.789999999</v>
      </c>
    </row>
    <row r="25" spans="1:11">
      <c r="A25" s="4" t="s">
        <v>65</v>
      </c>
      <c r="B25" s="22">
        <v>5</v>
      </c>
      <c r="C25" s="22" t="s">
        <v>12</v>
      </c>
      <c r="D25" s="10">
        <v>1931000</v>
      </c>
      <c r="E25" s="10">
        <v>2074890</v>
      </c>
      <c r="F25" s="18">
        <v>0</v>
      </c>
      <c r="G25" s="21">
        <v>0</v>
      </c>
      <c r="H25" s="11">
        <v>0</v>
      </c>
      <c r="I25" s="11">
        <f t="shared" si="5"/>
        <v>0</v>
      </c>
      <c r="J25" s="21">
        <v>0</v>
      </c>
      <c r="K25" s="21">
        <v>8000000</v>
      </c>
    </row>
    <row r="26" spans="1:11">
      <c r="A26" s="3" t="s">
        <v>38</v>
      </c>
      <c r="B26" s="15" t="s">
        <v>16</v>
      </c>
      <c r="C26" s="15" t="s">
        <v>0</v>
      </c>
      <c r="D26" s="9">
        <f>D27+D28+D29+D30+D31</f>
        <v>137969610.48000002</v>
      </c>
      <c r="E26" s="9">
        <f>E27+E28+E29+E30+E31</f>
        <v>141095916.12</v>
      </c>
      <c r="F26" s="16">
        <f t="shared" si="1"/>
        <v>1.022659378606082</v>
      </c>
      <c r="G26" s="9">
        <f>G27+G28+G29+G30+G31</f>
        <v>148846282.50999999</v>
      </c>
      <c r="H26" s="17">
        <f t="shared" si="4"/>
        <v>1.0788338242904343</v>
      </c>
      <c r="I26" s="17">
        <f t="shared" si="5"/>
        <v>1.0549297712019419</v>
      </c>
      <c r="J26" s="9">
        <f t="shared" ref="J26:K26" si="12">J27+J28+J29+J30+J31</f>
        <v>145546654</v>
      </c>
      <c r="K26" s="9">
        <f t="shared" si="12"/>
        <v>137669048</v>
      </c>
    </row>
    <row r="27" spans="1:11">
      <c r="A27" s="4" t="s">
        <v>39</v>
      </c>
      <c r="B27" s="13" t="s">
        <v>16</v>
      </c>
      <c r="C27" s="13" t="s">
        <v>5</v>
      </c>
      <c r="D27" s="10">
        <v>45729342.509999998</v>
      </c>
      <c r="E27" s="10">
        <v>51191988.530000001</v>
      </c>
      <c r="F27" s="18">
        <f t="shared" si="1"/>
        <v>1.1194560367625106</v>
      </c>
      <c r="G27" s="21">
        <v>48652022</v>
      </c>
      <c r="H27" s="11">
        <f t="shared" si="4"/>
        <v>1.0639125631286055</v>
      </c>
      <c r="I27" s="11">
        <f t="shared" si="5"/>
        <v>0.95038351501990381</v>
      </c>
      <c r="J27" s="21">
        <v>47897137</v>
      </c>
      <c r="K27" s="21">
        <v>47897137</v>
      </c>
    </row>
    <row r="28" spans="1:11">
      <c r="A28" s="4" t="s">
        <v>40</v>
      </c>
      <c r="B28" s="13" t="s">
        <v>16</v>
      </c>
      <c r="C28" s="13" t="s">
        <v>7</v>
      </c>
      <c r="D28" s="10">
        <v>65291971.640000001</v>
      </c>
      <c r="E28" s="10">
        <v>61342081</v>
      </c>
      <c r="F28" s="18">
        <f t="shared" si="1"/>
        <v>0.93950419108526095</v>
      </c>
      <c r="G28" s="21">
        <v>70905801</v>
      </c>
      <c r="H28" s="11">
        <f t="shared" si="4"/>
        <v>1.0859803926729759</v>
      </c>
      <c r="I28" s="11">
        <f t="shared" si="5"/>
        <v>1.155907981015512</v>
      </c>
      <c r="J28" s="21">
        <v>64983023</v>
      </c>
      <c r="K28" s="21">
        <v>62066301</v>
      </c>
    </row>
    <row r="29" spans="1:11">
      <c r="A29" s="4" t="s">
        <v>63</v>
      </c>
      <c r="B29" s="13" t="s">
        <v>16</v>
      </c>
      <c r="C29" s="22" t="s">
        <v>9</v>
      </c>
      <c r="D29" s="10">
        <v>18609441.559999999</v>
      </c>
      <c r="E29" s="10">
        <v>20006246.59</v>
      </c>
      <c r="F29" s="18">
        <f t="shared" si="1"/>
        <v>1.0750589438966487</v>
      </c>
      <c r="G29" s="21">
        <v>20594324.510000002</v>
      </c>
      <c r="H29" s="11">
        <f t="shared" si="4"/>
        <v>1.1066599953362599</v>
      </c>
      <c r="I29" s="11">
        <f t="shared" si="5"/>
        <v>1.0293947151633105</v>
      </c>
      <c r="J29" s="21">
        <v>24818494</v>
      </c>
      <c r="K29" s="21">
        <v>19857610</v>
      </c>
    </row>
    <row r="30" spans="1:11">
      <c r="A30" s="4" t="s">
        <v>41</v>
      </c>
      <c r="B30" s="13" t="s">
        <v>16</v>
      </c>
      <c r="C30" s="13" t="s">
        <v>16</v>
      </c>
      <c r="D30" s="10">
        <v>405000</v>
      </c>
      <c r="E30" s="10">
        <v>405000</v>
      </c>
      <c r="F30" s="18">
        <f t="shared" si="1"/>
        <v>1</v>
      </c>
      <c r="G30" s="21">
        <v>405000</v>
      </c>
      <c r="H30" s="11">
        <f t="shared" si="4"/>
        <v>1</v>
      </c>
      <c r="I30" s="11">
        <f t="shared" si="5"/>
        <v>1</v>
      </c>
      <c r="J30" s="21">
        <v>405000</v>
      </c>
      <c r="K30" s="21">
        <v>405000</v>
      </c>
    </row>
    <row r="31" spans="1:11">
      <c r="A31" s="4" t="s">
        <v>42</v>
      </c>
      <c r="B31" s="13" t="s">
        <v>16</v>
      </c>
      <c r="C31" s="13" t="s">
        <v>25</v>
      </c>
      <c r="D31" s="10">
        <v>7933854.7699999996</v>
      </c>
      <c r="E31" s="10">
        <v>8150600</v>
      </c>
      <c r="F31" s="18">
        <f t="shared" si="1"/>
        <v>1.0273190317044334</v>
      </c>
      <c r="G31" s="21">
        <v>8289135</v>
      </c>
      <c r="H31" s="11">
        <f t="shared" si="4"/>
        <v>1.0447802789815877</v>
      </c>
      <c r="I31" s="11">
        <f t="shared" si="5"/>
        <v>1.016996908203077</v>
      </c>
      <c r="J31" s="21">
        <v>7443000</v>
      </c>
      <c r="K31" s="21">
        <v>7443000</v>
      </c>
    </row>
    <row r="32" spans="1:11">
      <c r="A32" s="3" t="s">
        <v>43</v>
      </c>
      <c r="B32" s="15" t="s">
        <v>31</v>
      </c>
      <c r="C32" s="15" t="s">
        <v>0</v>
      </c>
      <c r="D32" s="9">
        <f>D33+D34</f>
        <v>11184142.85</v>
      </c>
      <c r="E32" s="9">
        <f>E33+E34</f>
        <v>11958151.26</v>
      </c>
      <c r="F32" s="16">
        <f t="shared" si="1"/>
        <v>1.0692058766041244</v>
      </c>
      <c r="G32" s="9">
        <f>G33+G34</f>
        <v>12157967</v>
      </c>
      <c r="H32" s="17">
        <f t="shared" si="4"/>
        <v>1.0870718626416687</v>
      </c>
      <c r="I32" s="17">
        <f t="shared" si="5"/>
        <v>1.0167095845884124</v>
      </c>
      <c r="J32" s="9">
        <f t="shared" ref="J32:K32" si="13">J33+J34</f>
        <v>15524510</v>
      </c>
      <c r="K32" s="9">
        <f t="shared" si="13"/>
        <v>11972510</v>
      </c>
    </row>
    <row r="33" spans="1:11">
      <c r="A33" s="4" t="s">
        <v>44</v>
      </c>
      <c r="B33" s="13" t="s">
        <v>31</v>
      </c>
      <c r="C33" s="13" t="s">
        <v>5</v>
      </c>
      <c r="D33" s="10">
        <v>9630542.8499999996</v>
      </c>
      <c r="E33" s="10">
        <v>10347151.26</v>
      </c>
      <c r="F33" s="18">
        <f t="shared" si="1"/>
        <v>1.074409970565678</v>
      </c>
      <c r="G33" s="21">
        <v>10483757</v>
      </c>
      <c r="H33" s="11">
        <f t="shared" si="4"/>
        <v>1.0885946060662615</v>
      </c>
      <c r="I33" s="11">
        <f t="shared" si="5"/>
        <v>1.0132022560188223</v>
      </c>
      <c r="J33" s="21">
        <v>13869400</v>
      </c>
      <c r="K33" s="21">
        <v>10317400</v>
      </c>
    </row>
    <row r="34" spans="1:11">
      <c r="A34" s="4" t="s">
        <v>45</v>
      </c>
      <c r="B34" s="13" t="s">
        <v>31</v>
      </c>
      <c r="C34" s="13" t="s">
        <v>11</v>
      </c>
      <c r="D34" s="10">
        <v>1553600</v>
      </c>
      <c r="E34" s="10">
        <v>1611000</v>
      </c>
      <c r="F34" s="18">
        <f t="shared" si="1"/>
        <v>1.036946446961895</v>
      </c>
      <c r="G34" s="23">
        <v>1674210</v>
      </c>
      <c r="H34" s="11">
        <f t="shared" si="4"/>
        <v>1.0776325952626158</v>
      </c>
      <c r="I34" s="11">
        <f t="shared" si="5"/>
        <v>1.0392364990689014</v>
      </c>
      <c r="J34" s="23">
        <v>1655110</v>
      </c>
      <c r="K34" s="23">
        <v>1655110</v>
      </c>
    </row>
    <row r="35" spans="1:11">
      <c r="A35" s="3" t="s">
        <v>46</v>
      </c>
      <c r="B35" s="15" t="s">
        <v>26</v>
      </c>
      <c r="C35" s="15" t="s">
        <v>0</v>
      </c>
      <c r="D35" s="9">
        <f>D36+D37+D38+D39</f>
        <v>9682410.8599999994</v>
      </c>
      <c r="E35" s="9">
        <f>E36+E37+E38+E39</f>
        <v>9598897.3399999999</v>
      </c>
      <c r="F35" s="16">
        <f t="shared" si="1"/>
        <v>0.99137471842420866</v>
      </c>
      <c r="G35" s="9">
        <f>G36+G37+G38+G39</f>
        <v>9790442.7800000012</v>
      </c>
      <c r="H35" s="17">
        <f t="shared" si="4"/>
        <v>1.0111575434633024</v>
      </c>
      <c r="I35" s="17">
        <f t="shared" si="5"/>
        <v>1.0199549420329566</v>
      </c>
      <c r="J35" s="9">
        <f t="shared" ref="J35:K35" si="14">J36+J37+J38+J39</f>
        <v>9647167.8000000007</v>
      </c>
      <c r="K35" s="9">
        <f t="shared" si="14"/>
        <v>10121861.68</v>
      </c>
    </row>
    <row r="36" spans="1:11">
      <c r="A36" s="4" t="s">
        <v>47</v>
      </c>
      <c r="B36" s="13" t="s">
        <v>26</v>
      </c>
      <c r="C36" s="13" t="s">
        <v>5</v>
      </c>
      <c r="D36" s="10">
        <v>942153</v>
      </c>
      <c r="E36" s="10">
        <v>959617</v>
      </c>
      <c r="F36" s="18">
        <f t="shared" si="1"/>
        <v>1.0185362674639893</v>
      </c>
      <c r="G36" s="21">
        <v>959617</v>
      </c>
      <c r="H36" s="11">
        <f t="shared" si="4"/>
        <v>1.0185362674639893</v>
      </c>
      <c r="I36" s="11">
        <f t="shared" si="5"/>
        <v>1</v>
      </c>
      <c r="J36" s="21">
        <v>959617</v>
      </c>
      <c r="K36" s="21">
        <v>959617</v>
      </c>
    </row>
    <row r="37" spans="1:11">
      <c r="A37" s="4" t="s">
        <v>48</v>
      </c>
      <c r="B37" s="13" t="s">
        <v>26</v>
      </c>
      <c r="C37" s="13" t="s">
        <v>9</v>
      </c>
      <c r="D37" s="10">
        <v>545827.5</v>
      </c>
      <c r="E37" s="10">
        <v>99000</v>
      </c>
      <c r="F37" s="18">
        <f t="shared" si="1"/>
        <v>0.18137598417082321</v>
      </c>
      <c r="G37" s="21">
        <v>54000</v>
      </c>
      <c r="H37" s="11">
        <f t="shared" si="4"/>
        <v>9.89323550022672E-2</v>
      </c>
      <c r="I37" s="11">
        <f t="shared" si="5"/>
        <v>0.54545454545454541</v>
      </c>
      <c r="J37" s="21">
        <v>81000</v>
      </c>
      <c r="K37" s="21">
        <v>81000</v>
      </c>
    </row>
    <row r="38" spans="1:11">
      <c r="A38" s="4" t="s">
        <v>49</v>
      </c>
      <c r="B38" s="13" t="s">
        <v>26</v>
      </c>
      <c r="C38" s="13" t="s">
        <v>11</v>
      </c>
      <c r="D38" s="10">
        <v>7372914.3600000003</v>
      </c>
      <c r="E38" s="10">
        <v>7686135.3399999999</v>
      </c>
      <c r="F38" s="18">
        <f t="shared" si="1"/>
        <v>1.0424826553932738</v>
      </c>
      <c r="G38" s="21">
        <v>7671207.7800000003</v>
      </c>
      <c r="H38" s="11">
        <f t="shared" si="4"/>
        <v>1.0404580068932199</v>
      </c>
      <c r="I38" s="11">
        <f t="shared" si="5"/>
        <v>0.99805785881464848</v>
      </c>
      <c r="J38" s="21">
        <v>7493920.7999999998</v>
      </c>
      <c r="K38" s="21">
        <v>7968614.6799999997</v>
      </c>
    </row>
    <row r="39" spans="1:11">
      <c r="A39" s="4" t="s">
        <v>50</v>
      </c>
      <c r="B39" s="13" t="s">
        <v>26</v>
      </c>
      <c r="C39" s="13" t="s">
        <v>14</v>
      </c>
      <c r="D39" s="10">
        <v>821516</v>
      </c>
      <c r="E39" s="10">
        <v>854145</v>
      </c>
      <c r="F39" s="18">
        <f t="shared" si="1"/>
        <v>1.0397180334893052</v>
      </c>
      <c r="G39" s="21">
        <v>1105618</v>
      </c>
      <c r="H39" s="11">
        <f t="shared" si="4"/>
        <v>1.3458264963798636</v>
      </c>
      <c r="I39" s="11">
        <f t="shared" si="5"/>
        <v>1.2944148827189763</v>
      </c>
      <c r="J39" s="21">
        <v>1112630</v>
      </c>
      <c r="K39" s="21">
        <v>1112630</v>
      </c>
    </row>
    <row r="40" spans="1:11">
      <c r="A40" s="3" t="s">
        <v>51</v>
      </c>
      <c r="B40" s="15" t="s">
        <v>18</v>
      </c>
      <c r="C40" s="15" t="s">
        <v>0</v>
      </c>
      <c r="D40" s="9">
        <f>D41</f>
        <v>13476821</v>
      </c>
      <c r="E40" s="9">
        <f>E41+E42</f>
        <v>13612486</v>
      </c>
      <c r="F40" s="16">
        <f t="shared" si="1"/>
        <v>1.0100665431409974</v>
      </c>
      <c r="G40" s="9">
        <f>G41+G42</f>
        <v>14836667</v>
      </c>
      <c r="H40" s="17">
        <f t="shared" si="4"/>
        <v>1.1009025793249017</v>
      </c>
      <c r="I40" s="17">
        <f t="shared" si="5"/>
        <v>1.0899307444650448</v>
      </c>
      <c r="J40" s="9">
        <f t="shared" ref="J40:K40" si="15">J41</f>
        <v>14611667</v>
      </c>
      <c r="K40" s="9">
        <f t="shared" si="15"/>
        <v>14611667</v>
      </c>
    </row>
    <row r="41" spans="1:11">
      <c r="A41" s="4" t="s">
        <v>52</v>
      </c>
      <c r="B41" s="13" t="s">
        <v>18</v>
      </c>
      <c r="C41" s="13" t="s">
        <v>5</v>
      </c>
      <c r="D41" s="10">
        <v>13476821</v>
      </c>
      <c r="E41" s="10">
        <v>13442486</v>
      </c>
      <c r="F41" s="18">
        <f t="shared" si="1"/>
        <v>0.99745229234698596</v>
      </c>
      <c r="G41" s="21">
        <v>14701667</v>
      </c>
      <c r="H41" s="11">
        <f t="shared" si="4"/>
        <v>1.0908853801649514</v>
      </c>
      <c r="I41" s="11">
        <f t="shared" si="5"/>
        <v>1.0936717360166861</v>
      </c>
      <c r="J41" s="21">
        <v>14611667</v>
      </c>
      <c r="K41" s="21">
        <v>14611667</v>
      </c>
    </row>
    <row r="42" spans="1:11">
      <c r="A42" s="4" t="s">
        <v>53</v>
      </c>
      <c r="B42" s="13">
        <v>11</v>
      </c>
      <c r="C42" s="13" t="s">
        <v>7</v>
      </c>
      <c r="D42" s="10">
        <v>0</v>
      </c>
      <c r="E42" s="10">
        <v>170000</v>
      </c>
      <c r="F42" s="18">
        <v>0</v>
      </c>
      <c r="G42" s="21">
        <v>135000</v>
      </c>
      <c r="H42" s="11">
        <v>0</v>
      </c>
      <c r="I42" s="11">
        <v>0</v>
      </c>
      <c r="J42" s="21">
        <v>0</v>
      </c>
      <c r="K42" s="21">
        <v>0</v>
      </c>
    </row>
    <row r="43" spans="1:11">
      <c r="A43" s="3" t="s">
        <v>54</v>
      </c>
      <c r="B43" s="15" t="s">
        <v>34</v>
      </c>
      <c r="C43" s="15" t="s">
        <v>0</v>
      </c>
      <c r="D43" s="9">
        <f>D44</f>
        <v>670400</v>
      </c>
      <c r="E43" s="9">
        <f>E44</f>
        <v>680480</v>
      </c>
      <c r="F43" s="16">
        <f t="shared" si="1"/>
        <v>1.0150357995226731</v>
      </c>
      <c r="G43" s="9">
        <f>G44</f>
        <v>676911</v>
      </c>
      <c r="H43" s="17">
        <f t="shared" ref="H43:H49" si="16">G43/D43</f>
        <v>1.0097121121718378</v>
      </c>
      <c r="I43" s="17">
        <f t="shared" ref="I43:I49" si="17">G43/E43</f>
        <v>0.99475517281918646</v>
      </c>
      <c r="J43" s="9">
        <f t="shared" ref="J43:K43" si="18">J44</f>
        <v>398911</v>
      </c>
      <c r="K43" s="9">
        <f t="shared" si="18"/>
        <v>398911</v>
      </c>
    </row>
    <row r="44" spans="1:11">
      <c r="A44" s="4" t="s">
        <v>55</v>
      </c>
      <c r="B44" s="13" t="s">
        <v>34</v>
      </c>
      <c r="C44" s="13" t="s">
        <v>7</v>
      </c>
      <c r="D44" s="10">
        <v>670400</v>
      </c>
      <c r="E44" s="10">
        <v>680480</v>
      </c>
      <c r="F44" s="18">
        <f t="shared" si="1"/>
        <v>1.0150357995226731</v>
      </c>
      <c r="G44" s="21">
        <v>676911</v>
      </c>
      <c r="H44" s="11">
        <f t="shared" si="16"/>
        <v>1.0097121121718378</v>
      </c>
      <c r="I44" s="11">
        <f t="shared" si="17"/>
        <v>0.99475517281918646</v>
      </c>
      <c r="J44" s="21">
        <v>398911</v>
      </c>
      <c r="K44" s="21">
        <v>398911</v>
      </c>
    </row>
    <row r="45" spans="1:11">
      <c r="A45" s="3" t="s">
        <v>56</v>
      </c>
      <c r="B45" s="15" t="s">
        <v>20</v>
      </c>
      <c r="C45" s="15" t="s">
        <v>0</v>
      </c>
      <c r="D45" s="9">
        <f>D46</f>
        <v>1735396</v>
      </c>
      <c r="E45" s="9">
        <f>E46</f>
        <v>1549636</v>
      </c>
      <c r="F45" s="16">
        <f t="shared" si="1"/>
        <v>0.89295814903341941</v>
      </c>
      <c r="G45" s="9">
        <f>G46</f>
        <v>1811622</v>
      </c>
      <c r="H45" s="17">
        <f t="shared" si="16"/>
        <v>1.0439242685819259</v>
      </c>
      <c r="I45" s="17">
        <f t="shared" si="17"/>
        <v>1.169062928326394</v>
      </c>
      <c r="J45" s="9">
        <f t="shared" ref="J45:K45" si="19">J46</f>
        <v>1761556</v>
      </c>
      <c r="K45" s="9">
        <f t="shared" si="19"/>
        <v>1761556</v>
      </c>
    </row>
    <row r="46" spans="1:11">
      <c r="A46" s="4" t="s">
        <v>57</v>
      </c>
      <c r="B46" s="13" t="s">
        <v>20</v>
      </c>
      <c r="C46" s="13" t="s">
        <v>5</v>
      </c>
      <c r="D46" s="10">
        <v>1735396</v>
      </c>
      <c r="E46" s="10">
        <v>1549636</v>
      </c>
      <c r="F46" s="18">
        <f t="shared" si="1"/>
        <v>0.89295814903341941</v>
      </c>
      <c r="G46" s="21">
        <v>1811622</v>
      </c>
      <c r="H46" s="11">
        <f t="shared" si="16"/>
        <v>1.0439242685819259</v>
      </c>
      <c r="I46" s="11">
        <f t="shared" si="17"/>
        <v>1.169062928326394</v>
      </c>
      <c r="J46" s="21">
        <v>1761556</v>
      </c>
      <c r="K46" s="21">
        <v>1761556</v>
      </c>
    </row>
    <row r="47" spans="1:11" s="6" customFormat="1">
      <c r="A47" s="7" t="s">
        <v>66</v>
      </c>
      <c r="B47" s="15">
        <v>99</v>
      </c>
      <c r="C47" s="15"/>
      <c r="D47" s="24">
        <f>D48</f>
        <v>0</v>
      </c>
      <c r="E47" s="24">
        <f>E48</f>
        <v>0</v>
      </c>
      <c r="F47" s="16">
        <f>F48</f>
        <v>0</v>
      </c>
      <c r="G47" s="25">
        <v>0</v>
      </c>
      <c r="H47" s="12">
        <v>0</v>
      </c>
      <c r="I47" s="12">
        <v>0</v>
      </c>
      <c r="J47" s="25">
        <f>J48</f>
        <v>3023599.94</v>
      </c>
      <c r="K47" s="25">
        <f>K48</f>
        <v>6164500</v>
      </c>
    </row>
    <row r="48" spans="1:11">
      <c r="A48" s="8" t="s">
        <v>66</v>
      </c>
      <c r="B48" s="13">
        <v>99</v>
      </c>
      <c r="C48" s="13">
        <v>99</v>
      </c>
      <c r="D48" s="10">
        <v>0</v>
      </c>
      <c r="E48" s="10">
        <v>0</v>
      </c>
      <c r="F48" s="18">
        <v>0</v>
      </c>
      <c r="G48" s="21">
        <v>0</v>
      </c>
      <c r="H48" s="11">
        <v>0</v>
      </c>
      <c r="I48" s="11">
        <v>0</v>
      </c>
      <c r="J48" s="21">
        <v>3023599.94</v>
      </c>
      <c r="K48" s="21">
        <v>6164500</v>
      </c>
    </row>
    <row r="49" spans="1:11" s="6" customFormat="1" ht="34.5" customHeight="1">
      <c r="A49" s="5" t="s">
        <v>58</v>
      </c>
      <c r="B49" s="26"/>
      <c r="C49" s="26"/>
      <c r="D49" s="24">
        <f>D3+D11+D13+D15+D21+D26+D32+D35+D40+D43+D45</f>
        <v>254728462.74000001</v>
      </c>
      <c r="E49" s="24">
        <f>E3+E11+E13+E15+E21+E26+E32+E35+E40+E43+E45</f>
        <v>235053817.28999999</v>
      </c>
      <c r="F49" s="16">
        <f t="shared" si="1"/>
        <v>0.92276228090740753</v>
      </c>
      <c r="G49" s="24">
        <f>G3+G11+G13+G15+G21+G26+G32+G35+G40+G43+G45</f>
        <v>250280450.26999998</v>
      </c>
      <c r="H49" s="17">
        <f t="shared" si="16"/>
        <v>0.9825382196313881</v>
      </c>
      <c r="I49" s="17">
        <f t="shared" si="17"/>
        <v>1.0647793477917187</v>
      </c>
      <c r="J49" s="24">
        <f>J3+J11+J13+J15+J21+J26+J32+J35+J40+J43+J45+J47</f>
        <v>243021992.63</v>
      </c>
      <c r="K49" s="24">
        <f>K3+K11+K13+K15+K21+K26+K32+K35+K40+K43+K45+K47</f>
        <v>243110031.46000001</v>
      </c>
    </row>
  </sheetData>
  <autoFilter ref="A2:K2"/>
  <mergeCells count="1">
    <mergeCell ref="A1:K1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2017-10-31T08:07:10Z</cp:lastPrinted>
  <dcterms:created xsi:type="dcterms:W3CDTF">2017-03-14T06:28:47Z</dcterms:created>
  <dcterms:modified xsi:type="dcterms:W3CDTF">2019-11-22T11:19:03Z</dcterms:modified>
</cp:coreProperties>
</file>