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750" windowWidth="17400" windowHeight="11895"/>
  </bookViews>
  <sheets>
    <sheet name="Лист1" sheetId="1" r:id="rId1"/>
  </sheets>
  <externalReferences>
    <externalReference r:id="rId2"/>
  </externalReferences>
  <definedNames>
    <definedName name="_xlnm.Print_Titles" localSheetId="0">Лист1!$7:$10</definedName>
  </definedNames>
  <calcPr calcId="145621" iterate="1"/>
</workbook>
</file>

<file path=xl/calcChain.xml><?xml version="1.0" encoding="utf-8"?>
<calcChain xmlns="http://schemas.openxmlformats.org/spreadsheetml/2006/main">
  <c r="H81" i="1" l="1"/>
  <c r="H87" i="1" s="1"/>
  <c r="G81" i="1"/>
  <c r="G87" i="1" s="1"/>
  <c r="D87" i="1" l="1"/>
  <c r="E87" i="1"/>
  <c r="C87" i="1"/>
  <c r="D81" i="1"/>
  <c r="E81" i="1"/>
  <c r="F81" i="1"/>
  <c r="F87" i="1" s="1"/>
  <c r="I81" i="1"/>
  <c r="I87" i="1" s="1"/>
  <c r="J81" i="1"/>
  <c r="J87" i="1" s="1"/>
  <c r="K81" i="1"/>
  <c r="K87" i="1" s="1"/>
  <c r="L81" i="1"/>
  <c r="L87" i="1" s="1"/>
  <c r="M81" i="1"/>
  <c r="M87" i="1" s="1"/>
  <c r="N81" i="1"/>
  <c r="N87" i="1" s="1"/>
  <c r="C81" i="1"/>
  <c r="D82" i="1"/>
  <c r="E82" i="1"/>
  <c r="C82" i="1"/>
  <c r="C60" i="1"/>
  <c r="C55" i="1" s="1"/>
  <c r="D60" i="1"/>
  <c r="E60" i="1"/>
  <c r="F60" i="1"/>
  <c r="G60" i="1"/>
  <c r="G55" i="1" s="1"/>
  <c r="H60" i="1"/>
  <c r="I60" i="1"/>
  <c r="J60" i="1"/>
  <c r="K60" i="1"/>
  <c r="K55" i="1" s="1"/>
  <c r="L60" i="1"/>
  <c r="M60" i="1"/>
  <c r="N60" i="1"/>
  <c r="M55" i="1"/>
  <c r="I55" i="1"/>
  <c r="I56" i="1" s="1"/>
  <c r="E55" i="1"/>
  <c r="D63" i="1"/>
  <c r="E63" i="1"/>
  <c r="F63" i="1"/>
  <c r="G63" i="1"/>
  <c r="H63" i="1"/>
  <c r="I63" i="1"/>
  <c r="J63" i="1"/>
  <c r="K63" i="1"/>
  <c r="L63" i="1"/>
  <c r="M63" i="1"/>
  <c r="N63" i="1"/>
  <c r="C63" i="1"/>
  <c r="D55" i="1"/>
  <c r="D56" i="1" s="1"/>
  <c r="F55" i="1"/>
  <c r="F56" i="1" s="1"/>
  <c r="H55" i="1"/>
  <c r="H56" i="1" s="1"/>
  <c r="J55" i="1"/>
  <c r="J56" i="1" s="1"/>
  <c r="L55" i="1"/>
  <c r="L56" i="1" s="1"/>
  <c r="N55" i="1"/>
  <c r="N56" i="1" s="1"/>
  <c r="N98" i="1"/>
  <c r="M98" i="1"/>
  <c r="L98" i="1"/>
  <c r="K98" i="1"/>
  <c r="J98" i="1"/>
  <c r="I98" i="1"/>
  <c r="H98" i="1"/>
  <c r="G98" i="1"/>
  <c r="F98" i="1"/>
  <c r="E98" i="1"/>
  <c r="D98" i="1"/>
  <c r="N101" i="1"/>
  <c r="M101" i="1"/>
  <c r="L101" i="1"/>
  <c r="K101" i="1"/>
  <c r="J101" i="1"/>
  <c r="I101" i="1"/>
  <c r="H101" i="1"/>
  <c r="G101" i="1"/>
  <c r="F101" i="1"/>
  <c r="E101" i="1"/>
  <c r="D101" i="1"/>
  <c r="D95" i="1"/>
  <c r="E95" i="1"/>
  <c r="F95" i="1"/>
  <c r="G95" i="1"/>
  <c r="H95" i="1"/>
  <c r="I95" i="1"/>
  <c r="J95" i="1"/>
  <c r="K95" i="1"/>
  <c r="L95" i="1"/>
  <c r="M95" i="1"/>
  <c r="N95" i="1"/>
  <c r="C95" i="1"/>
  <c r="N108" i="1"/>
  <c r="M108" i="1"/>
  <c r="L108" i="1"/>
  <c r="K108" i="1"/>
  <c r="J108" i="1"/>
  <c r="I108" i="1"/>
  <c r="H108" i="1"/>
  <c r="G108" i="1"/>
  <c r="F108" i="1"/>
  <c r="E108" i="1"/>
  <c r="D108" i="1"/>
  <c r="N105" i="1"/>
  <c r="M105" i="1"/>
  <c r="L105" i="1"/>
  <c r="K105" i="1"/>
  <c r="J105" i="1"/>
  <c r="I105" i="1"/>
  <c r="H105" i="1"/>
  <c r="G105" i="1"/>
  <c r="F105" i="1"/>
  <c r="E105" i="1"/>
  <c r="D105" i="1"/>
  <c r="D77" i="1"/>
  <c r="E77" i="1"/>
  <c r="F77" i="1"/>
  <c r="G77" i="1"/>
  <c r="H77" i="1"/>
  <c r="I77" i="1"/>
  <c r="J77" i="1"/>
  <c r="K77" i="1"/>
  <c r="L77" i="1"/>
  <c r="M77" i="1"/>
  <c r="N77" i="1"/>
  <c r="C77" i="1"/>
  <c r="N75" i="1"/>
  <c r="M75" i="1"/>
  <c r="L75" i="1"/>
  <c r="K75" i="1"/>
  <c r="J75" i="1"/>
  <c r="I75" i="1"/>
  <c r="H75" i="1"/>
  <c r="G75" i="1"/>
  <c r="F75" i="1"/>
  <c r="E75" i="1"/>
  <c r="D75" i="1"/>
  <c r="E56" i="1" l="1"/>
  <c r="M56" i="1"/>
  <c r="K56" i="1"/>
  <c r="G56" i="1"/>
  <c r="D24" i="1"/>
  <c r="E25" i="1" s="1"/>
  <c r="E24" i="1"/>
  <c r="F24" i="1"/>
  <c r="F25" i="1" s="1"/>
  <c r="G24" i="1"/>
  <c r="H24" i="1"/>
  <c r="H25" i="1" s="1"/>
  <c r="I24" i="1"/>
  <c r="J24" i="1"/>
  <c r="J25" i="1" s="1"/>
  <c r="K24" i="1"/>
  <c r="L24" i="1"/>
  <c r="L25" i="1" s="1"/>
  <c r="M24" i="1"/>
  <c r="N24" i="1"/>
  <c r="N34" i="1"/>
  <c r="M34" i="1"/>
  <c r="L34" i="1"/>
  <c r="K34" i="1"/>
  <c r="J34" i="1"/>
  <c r="I34" i="1"/>
  <c r="H34" i="1"/>
  <c r="G34" i="1"/>
  <c r="F34" i="1"/>
  <c r="E34" i="1"/>
  <c r="D34" i="1"/>
  <c r="N30" i="1"/>
  <c r="M30" i="1"/>
  <c r="L30" i="1"/>
  <c r="K30" i="1"/>
  <c r="J30" i="1"/>
  <c r="I30" i="1"/>
  <c r="H30" i="1"/>
  <c r="G30" i="1"/>
  <c r="F30" i="1"/>
  <c r="E30" i="1"/>
  <c r="D30" i="1"/>
  <c r="N28" i="1"/>
  <c r="M28" i="1"/>
  <c r="L28" i="1"/>
  <c r="K28" i="1"/>
  <c r="J28" i="1"/>
  <c r="I28" i="1"/>
  <c r="H28" i="1"/>
  <c r="G28" i="1"/>
  <c r="F28" i="1"/>
  <c r="E28" i="1"/>
  <c r="D28" i="1"/>
  <c r="C24" i="1"/>
  <c r="M25" i="1"/>
  <c r="G25" i="1"/>
  <c r="L17" i="1"/>
  <c r="M17" i="1"/>
  <c r="N17" i="1"/>
  <c r="J17" i="1"/>
  <c r="K17" i="1"/>
  <c r="I17" i="1"/>
  <c r="F17" i="1"/>
  <c r="G17" i="1"/>
  <c r="H17" i="1"/>
  <c r="E17" i="1"/>
  <c r="D17" i="1"/>
  <c r="C17" i="1"/>
  <c r="D22" i="1"/>
  <c r="E22" i="1"/>
  <c r="F22" i="1"/>
  <c r="G22" i="1"/>
  <c r="H22" i="1"/>
  <c r="I22" i="1"/>
  <c r="J22" i="1"/>
  <c r="K22" i="1"/>
  <c r="L22" i="1"/>
  <c r="M22" i="1"/>
  <c r="N22" i="1"/>
  <c r="C22" i="1"/>
  <c r="D19" i="1"/>
  <c r="E19" i="1"/>
  <c r="F19" i="1"/>
  <c r="G19" i="1"/>
  <c r="H19" i="1"/>
  <c r="I19" i="1"/>
  <c r="J19" i="1"/>
  <c r="K19" i="1"/>
  <c r="L19" i="1"/>
  <c r="M19" i="1"/>
  <c r="N19" i="1"/>
  <c r="C19" i="1"/>
  <c r="E18" i="1"/>
  <c r="F18" i="1"/>
  <c r="G18" i="1"/>
  <c r="H18" i="1"/>
  <c r="I18" i="1"/>
  <c r="J18" i="1"/>
  <c r="K18" i="1"/>
  <c r="L18" i="1"/>
  <c r="M18" i="1"/>
  <c r="N18" i="1"/>
  <c r="D18" i="1"/>
  <c r="C18" i="1"/>
  <c r="G16" i="1"/>
  <c r="H16" i="1"/>
  <c r="I16" i="1"/>
  <c r="J16" i="1"/>
  <c r="K16" i="1"/>
  <c r="L16" i="1"/>
  <c r="M16" i="1"/>
  <c r="N16" i="1"/>
  <c r="F16" i="1"/>
  <c r="E16" i="1"/>
  <c r="D16" i="1"/>
  <c r="C16" i="1"/>
  <c r="E13" i="1"/>
  <c r="F13" i="1"/>
  <c r="G13" i="1"/>
  <c r="H13" i="1"/>
  <c r="I13" i="1"/>
  <c r="J13" i="1"/>
  <c r="K13" i="1"/>
  <c r="L13" i="1"/>
  <c r="M13" i="1"/>
  <c r="N13" i="1"/>
  <c r="D13" i="1"/>
  <c r="C13" i="1"/>
  <c r="F14" i="1"/>
  <c r="G14" i="1"/>
  <c r="H14" i="1"/>
  <c r="I14" i="1"/>
  <c r="J14" i="1"/>
  <c r="K14" i="1"/>
  <c r="L14" i="1"/>
  <c r="M14" i="1"/>
  <c r="N14" i="1"/>
  <c r="E14" i="1"/>
  <c r="D14" i="1"/>
  <c r="C14" i="1"/>
  <c r="I25" i="1" l="1"/>
  <c r="K25" i="1"/>
  <c r="N25" i="1"/>
  <c r="D25" i="1"/>
</calcChain>
</file>

<file path=xl/comments1.xml><?xml version="1.0" encoding="utf-8"?>
<comments xmlns="http://schemas.openxmlformats.org/spreadsheetml/2006/main">
  <authors>
    <author>user</author>
  </authors>
  <commentList>
    <comment ref="E48" authorId="0">
      <text>
        <r>
          <rPr>
            <b/>
            <sz val="9"/>
            <color indexed="81"/>
            <rFont val="Tahoma"/>
            <charset val="1"/>
          </rPr>
          <t>user:</t>
        </r>
        <r>
          <rPr>
            <sz val="9"/>
            <color indexed="81"/>
            <rFont val="Tahoma"/>
            <charset val="1"/>
          </rPr>
          <t xml:space="preserve">
</t>
        </r>
        <r>
          <rPr>
            <sz val="12"/>
            <color indexed="81"/>
            <rFont val="Tahoma"/>
            <family val="2"/>
            <charset val="204"/>
          </rPr>
          <t>Готика возле церкви 1 очередь
общая площадь квартир без балконов</t>
        </r>
      </text>
    </comment>
  </commentList>
</comments>
</file>

<file path=xl/sharedStrings.xml><?xml version="1.0" encoding="utf-8"?>
<sst xmlns="http://schemas.openxmlformats.org/spreadsheetml/2006/main" count="199" uniqueCount="128">
  <si>
    <t>в том числе:</t>
  </si>
  <si>
    <t>тыс. тонн</t>
  </si>
  <si>
    <t>Портландцемент, цемент глиноземистый, цемент шлаковый и аналогичные цементы гидравлические</t>
  </si>
  <si>
    <t>тыс. руб.</t>
  </si>
  <si>
    <t>Объем работ, выполненных по виду экономической деятельности "Строительство" (Раздел F)</t>
  </si>
  <si>
    <t>Индекс производства по виду деятельности "Строительство" (Раздел F)</t>
  </si>
  <si>
    <t>% к предыдущему году в сопоставимых ценах</t>
  </si>
  <si>
    <t>%</t>
  </si>
  <si>
    <t>Оборот розничной торговли</t>
  </si>
  <si>
    <t>Индекс-дефлятор оборота розничной торговли</t>
  </si>
  <si>
    <t>Объем платных услуг населению</t>
  </si>
  <si>
    <t>Индекс-дефлятор объема платных услуг</t>
  </si>
  <si>
    <t>единиц</t>
  </si>
  <si>
    <t>Индекс физического объема</t>
  </si>
  <si>
    <t>Привлеченные средства</t>
  </si>
  <si>
    <t>Форма 2п</t>
  </si>
  <si>
    <t>Показатели</t>
  </si>
  <si>
    <t>Единица измерения</t>
  </si>
  <si>
    <t>отчет</t>
  </si>
  <si>
    <t>оценка</t>
  </si>
  <si>
    <t>прогноз</t>
  </si>
  <si>
    <t>вариант 1</t>
  </si>
  <si>
    <t>вариант 2</t>
  </si>
  <si>
    <t>1. Население</t>
  </si>
  <si>
    <t>тыс.чел.</t>
  </si>
  <si>
    <t>% к предыдущему году</t>
  </si>
  <si>
    <t>Ожидаемая продолжительность жизни при рождении</t>
  </si>
  <si>
    <t>число лет</t>
  </si>
  <si>
    <t>Общий коэффициент рождаемости</t>
  </si>
  <si>
    <t>число родившихся на 1000 человек населения</t>
  </si>
  <si>
    <t>Общий коэффициент смертности</t>
  </si>
  <si>
    <t>число умерших на 1000 человек населения</t>
  </si>
  <si>
    <t>на 1000 человек населения</t>
  </si>
  <si>
    <t>Число малых и средних предприятий, включая микропредприятия (на конец года)</t>
  </si>
  <si>
    <t>Оборот малых и средних предприятий, включая микропредприятия</t>
  </si>
  <si>
    <t>Среднесписочная численность работников малых и средних предприятий, включая микропредприятия (без внешних совместителей)</t>
  </si>
  <si>
    <t>Число прибывших на территорию МО</t>
  </si>
  <si>
    <t>в % к предыдущему году</t>
  </si>
  <si>
    <t xml:space="preserve">Число выбывших с территории МО </t>
  </si>
  <si>
    <t>2. Промышленное производство</t>
  </si>
  <si>
    <t>Объем отгруженных товаров собственного производства, выполненных работ и услуг собственными силами предприятий по всем видам экономической деятельности</t>
  </si>
  <si>
    <t xml:space="preserve">тыс. руб. в ценах соответствующих лет </t>
  </si>
  <si>
    <t xml:space="preserve">в % к предыдущему году </t>
  </si>
  <si>
    <t>в % к предыдущему году в сопоставимых ценах</t>
  </si>
  <si>
    <t>Продукция сельского хозяйства в хозяйствах всех категорий</t>
  </si>
  <si>
    <t>3. Сельское хозяйство</t>
  </si>
  <si>
    <t>км</t>
  </si>
  <si>
    <t>Протяженность автомобильных дорог общего пользования с твердым покрытием</t>
  </si>
  <si>
    <t>Протяженность автомобильных дорог общего пользования местного значения</t>
  </si>
  <si>
    <t>Собственные средства предприятий</t>
  </si>
  <si>
    <t>тыс. рублей в ценах соответствующих лет</t>
  </si>
  <si>
    <t>из них:</t>
  </si>
  <si>
    <t xml:space="preserve">    кредиты банков</t>
  </si>
  <si>
    <t xml:space="preserve">    бюджетные средства</t>
  </si>
  <si>
    <t xml:space="preserve">    в том числе:</t>
  </si>
  <si>
    <t xml:space="preserve">    из федерального бюджета</t>
  </si>
  <si>
    <t xml:space="preserve">    из бюджета муниципальных образований</t>
  </si>
  <si>
    <t>Стоимость основных фондов по полной учетной стоимости на конец года</t>
  </si>
  <si>
    <t xml:space="preserve">Ввод в действие новых основных фондов </t>
  </si>
  <si>
    <t>Степень износа основных фондов (по полной учетной стоимости, на конец года)</t>
  </si>
  <si>
    <t>человек</t>
  </si>
  <si>
    <t xml:space="preserve">    в том числе: прибыль прибыльных предприятий</t>
  </si>
  <si>
    <t>Численность занятых в экономике  (среднегодовая) - всего</t>
  </si>
  <si>
    <t>Фонд начисленной заработной платы всех работников (полный круг предприятий)</t>
  </si>
  <si>
    <t>Среднемесячная номинальная начисленная заработная плата одного работника по полному кругу предприятий</t>
  </si>
  <si>
    <t>рублей</t>
  </si>
  <si>
    <t>Среднемесячная номинальная начисленная заработная плата одного работника по крупным и средним предприятиям</t>
  </si>
  <si>
    <t>Величина прожиточного минимума в среднем на душу населения в месяц</t>
  </si>
  <si>
    <t>Индекс физического объема оборота розничной торговли</t>
  </si>
  <si>
    <t>Индекс физического объема платных услуг населению</t>
  </si>
  <si>
    <t>Коэффициент естественного прироста (+), убыли (-) населения</t>
  </si>
  <si>
    <t>Объем инвестиций в основной капитал за счет всех источников финансирования  - всего</t>
  </si>
  <si>
    <t xml:space="preserve">    из бюджета субъекта федерации</t>
  </si>
  <si>
    <t xml:space="preserve">тыс. рублей в ценах соответствующих лет </t>
  </si>
  <si>
    <t>Прибыль (убыток) - сальдо по крупным и средним предприятиям</t>
  </si>
  <si>
    <t>Среднесписочная численность работников предприятий и организаций - всего (по полному кругу предприятий)</t>
  </si>
  <si>
    <t>Инвестиции в основной капитал по источникам финансирования</t>
  </si>
  <si>
    <t xml:space="preserve">    в том числе: убыток убыточных предприятий</t>
  </si>
  <si>
    <t>базовый</t>
  </si>
  <si>
    <t>целевой</t>
  </si>
  <si>
    <t>вариант 3</t>
  </si>
  <si>
    <t>консерва-тивный</t>
  </si>
  <si>
    <t>Объем отгруженных товаров собственного производства, выполненных работ и услуг собственными силами - РАЗДЕЛ В: Добыча полезных ископаемых</t>
  </si>
  <si>
    <t>Объем отгруженных товаров собственного производства, выполненных работ и услуг собственными силами - РАЗДЕЛ С: Обрабатывающие производства</t>
  </si>
  <si>
    <t>Объем отгруженных товаров собственного производства, выполненных работ и услуг собственными силами - РАЗДЕЛ D: Обеспечение электрической энергией, газом и паром; кондиционирование воздуха</t>
  </si>
  <si>
    <t>Объем отгруженных товаров собственного производства, выполненных работ и услуг собственными силами - РАЗДЕЛ Е: Водоснабжение; водоотведение, организация сбора и утилизации отходов, деятельность по ликвидации загрязнений</t>
  </si>
  <si>
    <t>Численность безработных, раcсчитанная по методологии МОТ</t>
  </si>
  <si>
    <t>Численность населения (в среднегодовом исчислении)</t>
  </si>
  <si>
    <t>Численность  населения трудоспособного возраста</t>
  </si>
  <si>
    <t>Численность населения старше трудоспособного возраста</t>
  </si>
  <si>
    <t>Суммарный коэффициент рождаемости</t>
  </si>
  <si>
    <t>число детей на 1 женщину</t>
  </si>
  <si>
    <t>Миграционный прирост (убыль)</t>
  </si>
  <si>
    <t>Численность безработных, зарегистрированных в службах занятости (на конец года)</t>
  </si>
  <si>
    <t>Уровень зарегистрированной безработицы (на конец года)</t>
  </si>
  <si>
    <t>% к раб. силе</t>
  </si>
  <si>
    <t>индекс производства продукции растиниеводства</t>
  </si>
  <si>
    <t>Производство продукции растиниеводства</t>
  </si>
  <si>
    <t xml:space="preserve"> Производство продукции животноводства</t>
  </si>
  <si>
    <t>индекс производства продукции животноводства</t>
  </si>
  <si>
    <t>Уровень общей безработицы</t>
  </si>
  <si>
    <t>Численность рабочей силы</t>
  </si>
  <si>
    <t>Индекс-дефлятор</t>
  </si>
  <si>
    <t xml:space="preserve">% к предыдущему году </t>
  </si>
  <si>
    <t>тыс. рублей</t>
  </si>
  <si>
    <t>Налоговые и неналоговые доходы, всего</t>
  </si>
  <si>
    <t>Неналоговые доходы</t>
  </si>
  <si>
    <t xml:space="preserve">Налоговые доходы </t>
  </si>
  <si>
    <t>Безвозмездные поступления</t>
  </si>
  <si>
    <t>4. Строительство</t>
  </si>
  <si>
    <t>Ввод в действие жилых домов</t>
  </si>
  <si>
    <t>тыс. кв. м в общей площади</t>
  </si>
  <si>
    <t xml:space="preserve">5. Производство важнейших видов продукции в натуральном выражении </t>
  </si>
  <si>
    <t>6. Транспорт</t>
  </si>
  <si>
    <t>7. Инвестиции</t>
  </si>
  <si>
    <t>8. Малое и среднее предпринимательство, включая микропредприятия</t>
  </si>
  <si>
    <t>9. Финансы</t>
  </si>
  <si>
    <t>11. Труд и занятость</t>
  </si>
  <si>
    <t>12. Рынок товаров и услуг</t>
  </si>
  <si>
    <t>Расходы бюджета муниципального района (городского округа)всего</t>
  </si>
  <si>
    <t xml:space="preserve">Дефицит (-), профицит (+) бюджета </t>
  </si>
  <si>
    <t>на среднесрочный период 2019-2021г</t>
  </si>
  <si>
    <t xml:space="preserve">млн. руб. в ценах соответствующих лет </t>
  </si>
  <si>
    <t>млн. руб.</t>
  </si>
  <si>
    <r>
      <t xml:space="preserve">Основные показатели, представляемые для разработки прогноза социально-экономического развития </t>
    </r>
    <r>
      <rPr>
        <b/>
        <sz val="16"/>
        <color rgb="FFFF0000"/>
        <rFont val="Arial Cyr"/>
        <charset val="204"/>
      </rPr>
      <t>городского округа "город Фокино" Брянской области</t>
    </r>
  </si>
  <si>
    <t>10. Бюджет городского округа</t>
  </si>
  <si>
    <t>Доходы бюджета городского округа</t>
  </si>
  <si>
    <t>Государственный долг городского округа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</si>
</sst>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"/>
    <numFmt numFmtId="165" formatCode="0.000"/>
    <numFmt numFmtId="166" formatCode="0.0"/>
  </numFmts>
  <fonts count="12" x14ac:knownFonts="1">
    <font>
      <sz val="10"/>
      <name val="Arial Cyr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6"/>
      <name val="Arial Cyr"/>
      <charset val="204"/>
    </font>
    <font>
      <sz val="8"/>
      <name val="Arial Cyr"/>
      <charset val="204"/>
    </font>
    <font>
      <b/>
      <sz val="16"/>
      <color rgb="FFFF0000"/>
      <name val="Arial Cyr"/>
      <charset val="204"/>
    </font>
    <font>
      <b/>
      <i/>
      <sz val="14"/>
      <color indexed="8"/>
      <name val="Times New Roman"/>
      <family val="1"/>
      <charset val="204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sz val="12"/>
      <color indexed="81"/>
      <name val="Tahoma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0" borderId="1" xfId="0" applyFont="1" applyFill="1" applyBorder="1" applyAlignment="1" applyProtection="1">
      <alignment horizontal="center" vertical="center" wrapText="1"/>
    </xf>
    <xf numFmtId="0" fontId="1" fillId="0" borderId="1" xfId="0" applyFont="1" applyFill="1" applyBorder="1" applyAlignment="1" applyProtection="1">
      <alignment horizontal="centerContinuous" vertical="center" wrapText="1"/>
    </xf>
    <xf numFmtId="0" fontId="2" fillId="0" borderId="1" xfId="0" applyFont="1" applyFill="1" applyBorder="1" applyAlignment="1" applyProtection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1" xfId="0" applyFont="1" applyFill="1" applyBorder="1" applyAlignment="1">
      <alignment horizontal="left" vertical="center" wrapText="1" shrinkToFit="1"/>
    </xf>
    <xf numFmtId="0" fontId="2" fillId="0" borderId="1" xfId="0" applyFont="1" applyFill="1" applyBorder="1" applyAlignment="1">
      <alignment horizontal="center" vertical="center" wrapText="1" shrinkToFit="1"/>
    </xf>
    <xf numFmtId="0" fontId="2" fillId="0" borderId="1" xfId="0" applyFont="1" applyFill="1" applyBorder="1" applyAlignment="1">
      <alignment horizontal="center" vertical="center" wrapText="1"/>
    </xf>
    <xf numFmtId="2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165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2" borderId="1" xfId="0" applyFont="1" applyFill="1" applyBorder="1" applyAlignment="1" applyProtection="1">
      <alignment horizontal="left" vertical="center" wrapText="1" shrinkToFit="1"/>
    </xf>
    <xf numFmtId="0" fontId="2" fillId="2" borderId="1" xfId="0" applyFont="1" applyFill="1" applyBorder="1" applyAlignment="1">
      <alignment horizontal="left" vertical="center" wrapText="1" shrinkToFit="1"/>
    </xf>
    <xf numFmtId="0" fontId="1" fillId="0" borderId="1" xfId="0" applyFont="1" applyFill="1" applyBorder="1" applyAlignment="1" applyProtection="1">
      <alignment horizontal="center" vertical="center" wrapText="1"/>
    </xf>
    <xf numFmtId="0" fontId="1" fillId="0" borderId="1" xfId="0" applyFont="1" applyFill="1" applyBorder="1" applyAlignment="1" applyProtection="1">
      <alignment horizontal="center" vertical="center" wrapText="1"/>
    </xf>
    <xf numFmtId="0" fontId="1" fillId="3" borderId="1" xfId="0" applyFont="1" applyFill="1" applyBorder="1" applyAlignment="1" applyProtection="1">
      <alignment horizontal="left" vertical="center" wrapText="1" shrinkToFit="1"/>
    </xf>
    <xf numFmtId="0" fontId="2" fillId="3" borderId="1" xfId="0" applyFont="1" applyFill="1" applyBorder="1" applyAlignment="1" applyProtection="1">
      <alignment horizontal="center" vertical="center" wrapText="1"/>
    </xf>
    <xf numFmtId="4" fontId="2" fillId="3" borderId="1" xfId="0" applyNumberFormat="1" applyFont="1" applyFill="1" applyBorder="1" applyAlignment="1" applyProtection="1">
      <alignment horizontal="center" vertical="center" wrapText="1"/>
      <protection locked="0"/>
    </xf>
    <xf numFmtId="164" fontId="2" fillId="3" borderId="1" xfId="0" applyNumberFormat="1" applyFont="1" applyFill="1" applyBorder="1" applyAlignment="1" applyProtection="1">
      <alignment horizontal="right" vertical="center" wrapText="1"/>
      <protection locked="0"/>
    </xf>
    <xf numFmtId="2" fontId="2" fillId="3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3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 applyProtection="1">
      <alignment horizontal="left" vertical="center" wrapText="1" shrinkToFit="1"/>
    </xf>
    <xf numFmtId="0" fontId="2" fillId="4" borderId="1" xfId="0" applyFont="1" applyFill="1" applyBorder="1" applyAlignment="1" applyProtection="1">
      <alignment horizontal="center" vertical="center" wrapText="1"/>
    </xf>
    <xf numFmtId="4" fontId="2" fillId="4" borderId="1" xfId="0" applyNumberFormat="1" applyFont="1" applyFill="1" applyBorder="1" applyAlignment="1" applyProtection="1">
      <alignment horizontal="center" vertical="center" wrapText="1"/>
      <protection locked="0"/>
    </xf>
    <xf numFmtId="0" fontId="6" fillId="2" borderId="1" xfId="0" applyFont="1" applyFill="1" applyBorder="1" applyAlignment="1" applyProtection="1">
      <alignment horizontal="left" vertical="center" wrapText="1" shrinkToFit="1"/>
    </xf>
    <xf numFmtId="2" fontId="2" fillId="0" borderId="1" xfId="0" applyNumberFormat="1" applyFont="1" applyFill="1" applyBorder="1" applyAlignment="1" applyProtection="1">
      <alignment horizontal="center" vertical="center" wrapText="1"/>
    </xf>
    <xf numFmtId="2" fontId="2" fillId="3" borderId="1" xfId="0" applyNumberFormat="1" applyFont="1" applyFill="1" applyBorder="1" applyAlignment="1" applyProtection="1">
      <alignment horizontal="center" vertical="center" wrapText="1"/>
    </xf>
    <xf numFmtId="2" fontId="2" fillId="4" borderId="1" xfId="0" applyNumberFormat="1" applyFont="1" applyFill="1" applyBorder="1" applyAlignment="1" applyProtection="1">
      <alignment horizontal="center" vertical="center" wrapText="1"/>
    </xf>
    <xf numFmtId="2" fontId="2" fillId="3" borderId="1" xfId="0" applyNumberFormat="1" applyFont="1" applyFill="1" applyBorder="1" applyAlignment="1" applyProtection="1">
      <alignment horizontal="right" vertical="center" wrapText="1"/>
    </xf>
    <xf numFmtId="2" fontId="2" fillId="3" borderId="1" xfId="0" applyNumberFormat="1" applyFont="1" applyFill="1" applyBorder="1" applyAlignment="1">
      <alignment horizontal="center" vertical="center" wrapText="1"/>
    </xf>
    <xf numFmtId="166" fontId="2" fillId="0" borderId="1" xfId="0" applyNumberFormat="1" applyFont="1" applyFill="1" applyBorder="1" applyAlignment="1" applyProtection="1">
      <alignment horizontal="center" vertical="center" wrapText="1"/>
    </xf>
    <xf numFmtId="166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1" fontId="2" fillId="0" borderId="1" xfId="0" applyNumberFormat="1" applyFont="1" applyFill="1" applyBorder="1" applyAlignment="1">
      <alignment horizontal="center" vertical="center" wrapText="1" shrinkToFit="1"/>
    </xf>
    <xf numFmtId="164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166" fontId="2" fillId="0" borderId="1" xfId="0" applyNumberFormat="1" applyFont="1" applyFill="1" applyBorder="1" applyAlignment="1">
      <alignment horizontal="center" vertical="center" wrapText="1"/>
    </xf>
    <xf numFmtId="166" fontId="10" fillId="0" borderId="1" xfId="0" applyNumberFormat="1" applyFont="1" applyBorder="1" applyAlignment="1">
      <alignment horizontal="center" vertical="center" wrapText="1"/>
    </xf>
    <xf numFmtId="166" fontId="11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 wrapText="1"/>
    </xf>
    <xf numFmtId="0" fontId="1" fillId="0" borderId="1" xfId="0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" fillId="0" borderId="2" xfId="0" applyFont="1" applyFill="1" applyBorder="1" applyAlignment="1" applyProtection="1">
      <alignment horizontal="center" vertical="center" wrapText="1"/>
    </xf>
    <xf numFmtId="0" fontId="1" fillId="0" borderId="4" xfId="0" applyFont="1" applyFill="1" applyBorder="1" applyAlignment="1" applyProtection="1">
      <alignment horizontal="center" vertical="center" wrapText="1"/>
    </xf>
    <xf numFmtId="0" fontId="1" fillId="0" borderId="3" xfId="0" applyFont="1" applyFill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2;&#1086;&#1080;%20&#1076;&#1086;&#1082;&#1091;&#1084;&#1077;&#1085;&#1090;&#1099;/&#1055;&#1056;&#1054;&#1043;&#1053;&#1054;&#1047;%20&#1057;&#1054;&#1062;-&#1069;&#1050;&#1054;&#1053;&#1054;&#1052;&#1048;&#1063;&#1045;&#1057;&#1050;&#1054;&#1043;&#1054;%20&#1056;&#1040;&#1047;&#1042;&#1048;&#1058;&#1048;&#1071;/&#1055;&#1056;&#1054;&#1043;&#1053;&#1054;&#1047;%202019-2021&#1075;/&#1055;&#1056;&#1054;&#1043;&#1053;&#1054;&#1047;%20&#1087;&#1086;%20&#1084;&#1086;&#1085;&#1086;&#1075;&#1086;&#1088;&#1086;&#1076;&#1072;&#1084;%20&#1076;&#1086;%202021&#1075;/&#1060;&#1086;&#1088;&#1084;&#1072;%202&#1055;_&#1052;&#1086;&#1085;&#1086;&#1075;&#1086;&#1088;&#1086;&#1076;&#1072;%20(2019-2021&#1075;)%20&#1079;&#1072;&#1087;&#1086;&#1083;&#1085;&#1077;&#1085;&#1085;&#1072;&#1103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</sheetNames>
    <sheetDataSet>
      <sheetData sheetId="0">
        <row r="95">
          <cell r="G95">
            <v>25338</v>
          </cell>
          <cell r="H95">
            <v>9900</v>
          </cell>
          <cell r="I95">
            <v>2980</v>
          </cell>
          <cell r="J95">
            <v>28400</v>
          </cell>
          <cell r="K95">
            <v>28400</v>
          </cell>
          <cell r="L95">
            <v>30400</v>
          </cell>
          <cell r="M95">
            <v>28000</v>
          </cell>
          <cell r="N95">
            <v>28000</v>
          </cell>
          <cell r="O95">
            <v>28000</v>
          </cell>
          <cell r="P95">
            <v>31000</v>
          </cell>
          <cell r="Q95">
            <v>31000</v>
          </cell>
          <cell r="R95">
            <v>31000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N109"/>
  <sheetViews>
    <sheetView tabSelected="1" view="pageBreakPreview" topLeftCell="D1" zoomScale="70" zoomScaleNormal="70" zoomScaleSheetLayoutView="70" workbookViewId="0">
      <pane ySplit="10" topLeftCell="A11" activePane="bottomLeft" state="frozen"/>
      <selection pane="bottomLeft" activeCell="O12" sqref="O12"/>
    </sheetView>
  </sheetViews>
  <sheetFormatPr defaultRowHeight="12.75" x14ac:dyDescent="0.2"/>
  <cols>
    <col min="1" max="1" width="78.5703125" customWidth="1"/>
    <col min="2" max="2" width="41.28515625" customWidth="1"/>
    <col min="3" max="3" width="13.85546875" bestFit="1" customWidth="1"/>
    <col min="4" max="4" width="15.28515625" bestFit="1" customWidth="1"/>
    <col min="5" max="5" width="15.140625" bestFit="1" customWidth="1"/>
    <col min="6" max="6" width="15.28515625" bestFit="1" customWidth="1"/>
    <col min="7" max="7" width="14.7109375" customWidth="1"/>
    <col min="8" max="8" width="14.7109375" bestFit="1" customWidth="1"/>
    <col min="9" max="9" width="15.28515625" bestFit="1" customWidth="1"/>
    <col min="10" max="10" width="14.7109375" customWidth="1"/>
    <col min="11" max="12" width="14.7109375" bestFit="1" customWidth="1"/>
    <col min="13" max="13" width="14.7109375" customWidth="1"/>
    <col min="14" max="14" width="14.7109375" bestFit="1" customWidth="1"/>
    <col min="15" max="15" width="79.28515625" customWidth="1"/>
  </cols>
  <sheetData>
    <row r="2" spans="1:14" ht="20.25" x14ac:dyDescent="0.2">
      <c r="A2" s="38" t="s">
        <v>15</v>
      </c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</row>
    <row r="3" spans="1:14" ht="24.75" customHeight="1" x14ac:dyDescent="0.2">
      <c r="A3" s="39" t="s">
        <v>124</v>
      </c>
      <c r="B3" s="39"/>
      <c r="C3" s="39"/>
      <c r="D3" s="39"/>
      <c r="E3" s="39"/>
      <c r="F3" s="39"/>
      <c r="G3" s="39"/>
      <c r="H3" s="39"/>
      <c r="I3" s="39"/>
      <c r="J3" s="39"/>
      <c r="K3" s="39"/>
      <c r="L3" s="39"/>
      <c r="M3" s="39"/>
      <c r="N3" s="39"/>
    </row>
    <row r="4" spans="1:14" ht="25.5" customHeight="1" x14ac:dyDescent="0.2">
      <c r="A4" s="39" t="s">
        <v>121</v>
      </c>
      <c r="B4" s="39"/>
      <c r="C4" s="39"/>
      <c r="D4" s="39"/>
      <c r="E4" s="39"/>
      <c r="F4" s="39"/>
      <c r="G4" s="39"/>
      <c r="H4" s="39"/>
      <c r="I4" s="39"/>
      <c r="J4" s="39"/>
      <c r="K4" s="39"/>
      <c r="L4" s="39"/>
      <c r="M4" s="39"/>
      <c r="N4" s="39"/>
    </row>
    <row r="5" spans="1:14" ht="20.25" x14ac:dyDescent="0.2">
      <c r="A5" s="41"/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</row>
    <row r="7" spans="1:14" ht="18.75" x14ac:dyDescent="0.2">
      <c r="A7" s="40" t="s">
        <v>16</v>
      </c>
      <c r="B7" s="40" t="s">
        <v>17</v>
      </c>
      <c r="C7" s="1" t="s">
        <v>18</v>
      </c>
      <c r="D7" s="2" t="s">
        <v>18</v>
      </c>
      <c r="E7" s="2" t="s">
        <v>19</v>
      </c>
      <c r="F7" s="2" t="s">
        <v>20</v>
      </c>
      <c r="G7" s="2"/>
      <c r="H7" s="2"/>
      <c r="I7" s="2"/>
      <c r="J7" s="2"/>
      <c r="K7" s="2"/>
      <c r="L7" s="2"/>
      <c r="M7" s="2"/>
      <c r="N7" s="2"/>
    </row>
    <row r="8" spans="1:14" ht="18.75" x14ac:dyDescent="0.2">
      <c r="A8" s="40"/>
      <c r="B8" s="40"/>
      <c r="C8" s="40">
        <v>2016</v>
      </c>
      <c r="D8" s="40">
        <v>2017</v>
      </c>
      <c r="E8" s="40">
        <v>2018</v>
      </c>
      <c r="F8" s="42">
        <v>2019</v>
      </c>
      <c r="G8" s="43"/>
      <c r="H8" s="44"/>
      <c r="I8" s="42">
        <v>2020</v>
      </c>
      <c r="J8" s="43"/>
      <c r="K8" s="44"/>
      <c r="L8" s="42">
        <v>2021</v>
      </c>
      <c r="M8" s="43"/>
      <c r="N8" s="44"/>
    </row>
    <row r="9" spans="1:14" ht="37.5" x14ac:dyDescent="0.2">
      <c r="A9" s="40"/>
      <c r="B9" s="40"/>
      <c r="C9" s="40"/>
      <c r="D9" s="40"/>
      <c r="E9" s="40"/>
      <c r="F9" s="13" t="s">
        <v>81</v>
      </c>
      <c r="G9" s="13" t="s">
        <v>78</v>
      </c>
      <c r="H9" s="12" t="s">
        <v>79</v>
      </c>
      <c r="I9" s="13" t="s">
        <v>81</v>
      </c>
      <c r="J9" s="13" t="s">
        <v>78</v>
      </c>
      <c r="K9" s="13" t="s">
        <v>79</v>
      </c>
      <c r="L9" s="13" t="s">
        <v>81</v>
      </c>
      <c r="M9" s="13" t="s">
        <v>78</v>
      </c>
      <c r="N9" s="13" t="s">
        <v>79</v>
      </c>
    </row>
    <row r="10" spans="1:14" ht="18.75" x14ac:dyDescent="0.2">
      <c r="A10" s="40"/>
      <c r="B10" s="40"/>
      <c r="C10" s="40"/>
      <c r="D10" s="40"/>
      <c r="E10" s="40"/>
      <c r="F10" s="1" t="s">
        <v>21</v>
      </c>
      <c r="G10" s="12" t="s">
        <v>22</v>
      </c>
      <c r="H10" s="12" t="s">
        <v>80</v>
      </c>
      <c r="I10" s="12" t="s">
        <v>21</v>
      </c>
      <c r="J10" s="12" t="s">
        <v>22</v>
      </c>
      <c r="K10" s="12" t="s">
        <v>80</v>
      </c>
      <c r="L10" s="12" t="s">
        <v>21</v>
      </c>
      <c r="M10" s="12" t="s">
        <v>22</v>
      </c>
      <c r="N10" s="12" t="s">
        <v>80</v>
      </c>
    </row>
    <row r="11" spans="1:14" ht="18.75" x14ac:dyDescent="0.2">
      <c r="A11" s="14" t="s">
        <v>23</v>
      </c>
      <c r="B11" s="15"/>
      <c r="C11" s="15"/>
      <c r="D11" s="16"/>
      <c r="E11" s="16"/>
      <c r="F11" s="16"/>
      <c r="G11" s="16"/>
      <c r="H11" s="16"/>
      <c r="I11" s="16"/>
      <c r="J11" s="16"/>
      <c r="K11" s="16"/>
      <c r="L11" s="16"/>
      <c r="M11" s="16"/>
      <c r="N11" s="16"/>
    </row>
    <row r="12" spans="1:14" ht="18.75" x14ac:dyDescent="0.2">
      <c r="A12" s="10" t="s">
        <v>87</v>
      </c>
      <c r="B12" s="3" t="s">
        <v>24</v>
      </c>
      <c r="C12" s="24">
        <v>13.103999999999999</v>
      </c>
      <c r="D12" s="8">
        <v>13</v>
      </c>
      <c r="E12" s="30">
        <v>13</v>
      </c>
      <c r="F12" s="30">
        <v>13</v>
      </c>
      <c r="G12" s="30">
        <v>13</v>
      </c>
      <c r="H12" s="30">
        <v>13</v>
      </c>
      <c r="I12" s="8">
        <v>12.95</v>
      </c>
      <c r="J12" s="8">
        <v>12.95</v>
      </c>
      <c r="K12" s="8">
        <v>12.95</v>
      </c>
      <c r="L12" s="8">
        <v>12.9</v>
      </c>
      <c r="M12" s="8">
        <v>12.9</v>
      </c>
      <c r="N12" s="8">
        <v>12.9</v>
      </c>
    </row>
    <row r="13" spans="1:14" ht="18.75" x14ac:dyDescent="0.2">
      <c r="A13" s="10" t="s">
        <v>88</v>
      </c>
      <c r="B13" s="3" t="s">
        <v>24</v>
      </c>
      <c r="C13" s="24">
        <f>C12*56.7%</f>
        <v>7.4299680000000006</v>
      </c>
      <c r="D13" s="24">
        <f>D12*56.4%</f>
        <v>7.331999999999999</v>
      </c>
      <c r="E13" s="24">
        <f t="shared" ref="E13:N13" si="0">E12*56.4%</f>
        <v>7.331999999999999</v>
      </c>
      <c r="F13" s="24">
        <f t="shared" si="0"/>
        <v>7.331999999999999</v>
      </c>
      <c r="G13" s="24">
        <f t="shared" si="0"/>
        <v>7.331999999999999</v>
      </c>
      <c r="H13" s="24">
        <f t="shared" si="0"/>
        <v>7.331999999999999</v>
      </c>
      <c r="I13" s="24">
        <f t="shared" si="0"/>
        <v>7.303799999999999</v>
      </c>
      <c r="J13" s="24">
        <f t="shared" si="0"/>
        <v>7.303799999999999</v>
      </c>
      <c r="K13" s="24">
        <f t="shared" si="0"/>
        <v>7.303799999999999</v>
      </c>
      <c r="L13" s="24">
        <f t="shared" si="0"/>
        <v>7.2755999999999998</v>
      </c>
      <c r="M13" s="24">
        <f t="shared" si="0"/>
        <v>7.2755999999999998</v>
      </c>
      <c r="N13" s="24">
        <f t="shared" si="0"/>
        <v>7.2755999999999998</v>
      </c>
    </row>
    <row r="14" spans="1:14" ht="18.75" x14ac:dyDescent="0.2">
      <c r="A14" s="10" t="s">
        <v>89</v>
      </c>
      <c r="B14" s="3" t="s">
        <v>24</v>
      </c>
      <c r="C14" s="24">
        <f>C12*28.6%</f>
        <v>3.7477440000000004</v>
      </c>
      <c r="D14" s="24">
        <f>D12*28.8%</f>
        <v>3.7440000000000007</v>
      </c>
      <c r="E14" s="24">
        <f>E12*28.8%</f>
        <v>3.7440000000000007</v>
      </c>
      <c r="F14" s="24">
        <f t="shared" ref="F14:N14" si="1">F12*28.8%</f>
        <v>3.7440000000000007</v>
      </c>
      <c r="G14" s="24">
        <f t="shared" si="1"/>
        <v>3.7440000000000007</v>
      </c>
      <c r="H14" s="24">
        <f t="shared" si="1"/>
        <v>3.7440000000000007</v>
      </c>
      <c r="I14" s="24">
        <f t="shared" si="1"/>
        <v>3.7296</v>
      </c>
      <c r="J14" s="24">
        <f t="shared" si="1"/>
        <v>3.7296</v>
      </c>
      <c r="K14" s="24">
        <f t="shared" si="1"/>
        <v>3.7296</v>
      </c>
      <c r="L14" s="24">
        <f t="shared" si="1"/>
        <v>3.7152000000000007</v>
      </c>
      <c r="M14" s="24">
        <f t="shared" si="1"/>
        <v>3.7152000000000007</v>
      </c>
      <c r="N14" s="24">
        <f t="shared" si="1"/>
        <v>3.7152000000000007</v>
      </c>
    </row>
    <row r="15" spans="1:14" ht="18.75" x14ac:dyDescent="0.2">
      <c r="A15" s="10" t="s">
        <v>26</v>
      </c>
      <c r="B15" s="3" t="s">
        <v>27</v>
      </c>
      <c r="C15" s="24">
        <v>70</v>
      </c>
      <c r="D15" s="4">
        <v>70</v>
      </c>
      <c r="E15" s="4">
        <v>70</v>
      </c>
      <c r="F15" s="4">
        <v>70</v>
      </c>
      <c r="G15" s="4">
        <v>70</v>
      </c>
      <c r="H15" s="4">
        <v>70</v>
      </c>
      <c r="I15" s="4">
        <v>70</v>
      </c>
      <c r="J15" s="4">
        <v>70</v>
      </c>
      <c r="K15" s="4">
        <v>70</v>
      </c>
      <c r="L15" s="4">
        <v>70</v>
      </c>
      <c r="M15" s="4">
        <v>70</v>
      </c>
      <c r="N15" s="4">
        <v>70</v>
      </c>
    </row>
    <row r="16" spans="1:14" ht="37.5" x14ac:dyDescent="0.2">
      <c r="A16" s="10" t="s">
        <v>28</v>
      </c>
      <c r="B16" s="3" t="s">
        <v>29</v>
      </c>
      <c r="C16" s="29">
        <f>0.096/C12*1000</f>
        <v>7.3260073260073266</v>
      </c>
      <c r="D16" s="29">
        <f>0.097/D12*1000</f>
        <v>7.4615384615384626</v>
      </c>
      <c r="E16" s="29">
        <f>0.097/E12*1000</f>
        <v>7.4615384615384626</v>
      </c>
      <c r="F16" s="29">
        <f>0.1/F12*1000</f>
        <v>7.6923076923076925</v>
      </c>
      <c r="G16" s="29">
        <f t="shared" ref="G16:N16" si="2">0.1/G12*1000</f>
        <v>7.6923076923076925</v>
      </c>
      <c r="H16" s="29">
        <f t="shared" si="2"/>
        <v>7.6923076923076925</v>
      </c>
      <c r="I16" s="29">
        <f t="shared" si="2"/>
        <v>7.7220077220077235</v>
      </c>
      <c r="J16" s="29">
        <f t="shared" si="2"/>
        <v>7.7220077220077235</v>
      </c>
      <c r="K16" s="29">
        <f t="shared" si="2"/>
        <v>7.7220077220077235</v>
      </c>
      <c r="L16" s="29">
        <f t="shared" si="2"/>
        <v>7.7519379844961236</v>
      </c>
      <c r="M16" s="29">
        <f t="shared" si="2"/>
        <v>7.7519379844961236</v>
      </c>
      <c r="N16" s="29">
        <f t="shared" si="2"/>
        <v>7.7519379844961236</v>
      </c>
    </row>
    <row r="17" spans="1:14" ht="18.75" x14ac:dyDescent="0.2">
      <c r="A17" s="10" t="s">
        <v>90</v>
      </c>
      <c r="B17" s="3" t="s">
        <v>91</v>
      </c>
      <c r="C17" s="29">
        <f>7.106/C12*1000</f>
        <v>542.27716727716734</v>
      </c>
      <c r="D17" s="29">
        <f>7.064/D12*1000</f>
        <v>543.38461538461536</v>
      </c>
      <c r="E17" s="29">
        <f>7.064/E12*1000</f>
        <v>543.38461538461536</v>
      </c>
      <c r="F17" s="29">
        <f t="shared" ref="F17:H17" si="3">7.064/F12*1000</f>
        <v>543.38461538461536</v>
      </c>
      <c r="G17" s="29">
        <f t="shared" si="3"/>
        <v>543.38461538461536</v>
      </c>
      <c r="H17" s="29">
        <f t="shared" si="3"/>
        <v>543.38461538461536</v>
      </c>
      <c r="I17" s="29">
        <f>7.06/I12*1000</f>
        <v>545.17374517374515</v>
      </c>
      <c r="J17" s="29">
        <f t="shared" ref="J17:N17" si="4">7.06/J12*1000</f>
        <v>545.17374517374515</v>
      </c>
      <c r="K17" s="29">
        <f t="shared" si="4"/>
        <v>545.17374517374515</v>
      </c>
      <c r="L17" s="29">
        <f t="shared" si="4"/>
        <v>547.28682170542629</v>
      </c>
      <c r="M17" s="29">
        <f t="shared" si="4"/>
        <v>547.28682170542629</v>
      </c>
      <c r="N17" s="29">
        <f t="shared" si="4"/>
        <v>547.28682170542629</v>
      </c>
    </row>
    <row r="18" spans="1:14" ht="37.5" x14ac:dyDescent="0.2">
      <c r="A18" s="10" t="s">
        <v>30</v>
      </c>
      <c r="B18" s="3" t="s">
        <v>31</v>
      </c>
      <c r="C18" s="29">
        <f>0.21/C12*1000</f>
        <v>16.025641025641029</v>
      </c>
      <c r="D18" s="29">
        <f>0.184/D12*1000</f>
        <v>14.153846153846153</v>
      </c>
      <c r="E18" s="29">
        <f t="shared" ref="E18:N18" si="5">0.184/E12*1000</f>
        <v>14.153846153846153</v>
      </c>
      <c r="F18" s="29">
        <f t="shared" si="5"/>
        <v>14.153846153846153</v>
      </c>
      <c r="G18" s="29">
        <f t="shared" si="5"/>
        <v>14.153846153846153</v>
      </c>
      <c r="H18" s="29">
        <f t="shared" si="5"/>
        <v>14.153846153846153</v>
      </c>
      <c r="I18" s="29">
        <f t="shared" si="5"/>
        <v>14.208494208494209</v>
      </c>
      <c r="J18" s="29">
        <f t="shared" si="5"/>
        <v>14.208494208494209</v>
      </c>
      <c r="K18" s="29">
        <f t="shared" si="5"/>
        <v>14.208494208494209</v>
      </c>
      <c r="L18" s="29">
        <f t="shared" si="5"/>
        <v>14.263565891472869</v>
      </c>
      <c r="M18" s="29">
        <f t="shared" si="5"/>
        <v>14.263565891472869</v>
      </c>
      <c r="N18" s="29">
        <f t="shared" si="5"/>
        <v>14.263565891472869</v>
      </c>
    </row>
    <row r="19" spans="1:14" ht="18.75" x14ac:dyDescent="0.2">
      <c r="A19" s="10" t="s">
        <v>70</v>
      </c>
      <c r="B19" s="3" t="s">
        <v>32</v>
      </c>
      <c r="C19" s="29">
        <f>C16-C18</f>
        <v>-8.6996336996337025</v>
      </c>
      <c r="D19" s="29">
        <f t="shared" ref="D19:N19" si="6">D16-D18</f>
        <v>-6.6923076923076907</v>
      </c>
      <c r="E19" s="29">
        <f t="shared" si="6"/>
        <v>-6.6923076923076907</v>
      </c>
      <c r="F19" s="29">
        <f t="shared" si="6"/>
        <v>-6.4615384615384608</v>
      </c>
      <c r="G19" s="29">
        <f t="shared" si="6"/>
        <v>-6.4615384615384608</v>
      </c>
      <c r="H19" s="29">
        <f t="shared" si="6"/>
        <v>-6.4615384615384608</v>
      </c>
      <c r="I19" s="29">
        <f t="shared" si="6"/>
        <v>-6.4864864864864851</v>
      </c>
      <c r="J19" s="29">
        <f t="shared" si="6"/>
        <v>-6.4864864864864851</v>
      </c>
      <c r="K19" s="29">
        <f t="shared" si="6"/>
        <v>-6.4864864864864851</v>
      </c>
      <c r="L19" s="29">
        <f t="shared" si="6"/>
        <v>-6.5116279069767451</v>
      </c>
      <c r="M19" s="29">
        <f t="shared" si="6"/>
        <v>-6.5116279069767451</v>
      </c>
      <c r="N19" s="29">
        <f t="shared" si="6"/>
        <v>-6.5116279069767451</v>
      </c>
    </row>
    <row r="20" spans="1:14" ht="18.75" x14ac:dyDescent="0.2">
      <c r="A20" s="10" t="s">
        <v>36</v>
      </c>
      <c r="B20" s="3" t="s">
        <v>60</v>
      </c>
      <c r="C20" s="31">
        <v>447</v>
      </c>
      <c r="D20" s="32">
        <v>274</v>
      </c>
      <c r="E20" s="32">
        <v>274</v>
      </c>
      <c r="F20" s="32">
        <v>274</v>
      </c>
      <c r="G20" s="32">
        <v>274</v>
      </c>
      <c r="H20" s="32">
        <v>274</v>
      </c>
      <c r="I20" s="32">
        <v>274</v>
      </c>
      <c r="J20" s="32">
        <v>274</v>
      </c>
      <c r="K20" s="32">
        <v>274</v>
      </c>
      <c r="L20" s="32">
        <v>276</v>
      </c>
      <c r="M20" s="32">
        <v>276</v>
      </c>
      <c r="N20" s="32">
        <v>276</v>
      </c>
    </row>
    <row r="21" spans="1:14" ht="18.75" x14ac:dyDescent="0.2">
      <c r="A21" s="10" t="s">
        <v>38</v>
      </c>
      <c r="B21" s="3" t="s">
        <v>60</v>
      </c>
      <c r="C21" s="31">
        <v>411</v>
      </c>
      <c r="D21" s="32">
        <v>314</v>
      </c>
      <c r="E21" s="32">
        <v>306</v>
      </c>
      <c r="F21" s="32">
        <v>290</v>
      </c>
      <c r="G21" s="32">
        <v>290</v>
      </c>
      <c r="H21" s="32">
        <v>290</v>
      </c>
      <c r="I21" s="32">
        <v>282</v>
      </c>
      <c r="J21" s="32">
        <v>282</v>
      </c>
      <c r="K21" s="32">
        <v>282</v>
      </c>
      <c r="L21" s="32">
        <v>270</v>
      </c>
      <c r="M21" s="32">
        <v>270</v>
      </c>
      <c r="N21" s="32">
        <v>270</v>
      </c>
    </row>
    <row r="22" spans="1:14" ht="18.75" x14ac:dyDescent="0.2">
      <c r="A22" s="10" t="s">
        <v>92</v>
      </c>
      <c r="B22" s="3" t="s">
        <v>60</v>
      </c>
      <c r="C22" s="31">
        <f>C20-C21</f>
        <v>36</v>
      </c>
      <c r="D22" s="31">
        <f t="shared" ref="D22:N22" si="7">D20-D21</f>
        <v>-40</v>
      </c>
      <c r="E22" s="31">
        <f t="shared" si="7"/>
        <v>-32</v>
      </c>
      <c r="F22" s="31">
        <f t="shared" si="7"/>
        <v>-16</v>
      </c>
      <c r="G22" s="31">
        <f t="shared" si="7"/>
        <v>-16</v>
      </c>
      <c r="H22" s="31">
        <f t="shared" si="7"/>
        <v>-16</v>
      </c>
      <c r="I22" s="31">
        <f t="shared" si="7"/>
        <v>-8</v>
      </c>
      <c r="J22" s="31">
        <f t="shared" si="7"/>
        <v>-8</v>
      </c>
      <c r="K22" s="31">
        <f t="shared" si="7"/>
        <v>-8</v>
      </c>
      <c r="L22" s="31">
        <f t="shared" si="7"/>
        <v>6</v>
      </c>
      <c r="M22" s="31">
        <f t="shared" si="7"/>
        <v>6</v>
      </c>
      <c r="N22" s="31">
        <f t="shared" si="7"/>
        <v>6</v>
      </c>
    </row>
    <row r="23" spans="1:14" ht="18.75" x14ac:dyDescent="0.2">
      <c r="A23" s="14" t="s">
        <v>39</v>
      </c>
      <c r="B23" s="15"/>
      <c r="C23" s="25"/>
      <c r="D23" s="16"/>
      <c r="E23" s="16"/>
      <c r="F23" s="16"/>
      <c r="G23" s="16"/>
      <c r="H23" s="16"/>
      <c r="I23" s="16"/>
      <c r="J23" s="16"/>
      <c r="K23" s="16"/>
      <c r="L23" s="16"/>
      <c r="M23" s="16"/>
      <c r="N23" s="16"/>
    </row>
    <row r="24" spans="1:14" ht="56.25" x14ac:dyDescent="0.2">
      <c r="A24" s="10" t="s">
        <v>40</v>
      </c>
      <c r="B24" s="3" t="s">
        <v>122</v>
      </c>
      <c r="C24" s="29">
        <f>C27+C29+C31+C33</f>
        <v>6555.2</v>
      </c>
      <c r="D24" s="29">
        <f t="shared" ref="D24:N24" si="8">D27+D29+D31+D33</f>
        <v>6465.6</v>
      </c>
      <c r="E24" s="29">
        <f t="shared" si="8"/>
        <v>6386.3</v>
      </c>
      <c r="F24" s="29">
        <f t="shared" si="8"/>
        <v>6429</v>
      </c>
      <c r="G24" s="29">
        <f t="shared" si="8"/>
        <v>6441</v>
      </c>
      <c r="H24" s="29">
        <f t="shared" si="8"/>
        <v>6463.5</v>
      </c>
      <c r="I24" s="29">
        <f t="shared" si="8"/>
        <v>6476.5</v>
      </c>
      <c r="J24" s="29">
        <f t="shared" si="8"/>
        <v>6508.5</v>
      </c>
      <c r="K24" s="29">
        <f t="shared" si="8"/>
        <v>6541.5</v>
      </c>
      <c r="L24" s="29">
        <f t="shared" si="8"/>
        <v>6546.2</v>
      </c>
      <c r="M24" s="29">
        <f t="shared" si="8"/>
        <v>6589.2</v>
      </c>
      <c r="N24" s="29">
        <f t="shared" si="8"/>
        <v>6653.5</v>
      </c>
    </row>
    <row r="25" spans="1:14" ht="18.75" x14ac:dyDescent="0.2">
      <c r="A25" s="10"/>
      <c r="B25" s="3" t="s">
        <v>42</v>
      </c>
      <c r="C25" s="29">
        <v>80.099999999999994</v>
      </c>
      <c r="D25" s="30">
        <f>D24/C24*100</f>
        <v>98.633146204539912</v>
      </c>
      <c r="E25" s="30">
        <f t="shared" ref="E25:F25" si="9">E24/D24*100</f>
        <v>98.773509032417721</v>
      </c>
      <c r="F25" s="30">
        <f t="shared" si="9"/>
        <v>100.66861876203748</v>
      </c>
      <c r="G25" s="30">
        <f>G24/E24*100</f>
        <v>100.85652099024473</v>
      </c>
      <c r="H25" s="30">
        <f t="shared" ref="H25:N25" si="10">H24/E24*100</f>
        <v>101.20883766813336</v>
      </c>
      <c r="I25" s="30">
        <f t="shared" si="10"/>
        <v>100.73883963291337</v>
      </c>
      <c r="J25" s="30">
        <f t="shared" si="10"/>
        <v>101.04797391709361</v>
      </c>
      <c r="K25" s="30">
        <f t="shared" si="10"/>
        <v>101.20677651427246</v>
      </c>
      <c r="L25" s="30">
        <f t="shared" si="10"/>
        <v>101.07619856403922</v>
      </c>
      <c r="M25" s="30">
        <f t="shared" si="10"/>
        <v>101.23991703157409</v>
      </c>
      <c r="N25" s="30">
        <f t="shared" si="10"/>
        <v>101.71214553237024</v>
      </c>
    </row>
    <row r="26" spans="1:14" ht="18.75" x14ac:dyDescent="0.2">
      <c r="A26" s="10" t="s">
        <v>0</v>
      </c>
      <c r="B26" s="3"/>
      <c r="C26" s="29"/>
      <c r="D26" s="30"/>
      <c r="E26" s="30"/>
      <c r="F26" s="30"/>
      <c r="G26" s="30"/>
      <c r="H26" s="30"/>
      <c r="I26" s="30"/>
      <c r="J26" s="30"/>
      <c r="K26" s="30"/>
      <c r="L26" s="30"/>
      <c r="M26" s="30"/>
      <c r="N26" s="30"/>
    </row>
    <row r="27" spans="1:14" ht="56.25" x14ac:dyDescent="0.2">
      <c r="A27" s="10" t="s">
        <v>82</v>
      </c>
      <c r="B27" s="3" t="s">
        <v>122</v>
      </c>
      <c r="C27" s="29">
        <v>255</v>
      </c>
      <c r="D27" s="30">
        <v>239.5</v>
      </c>
      <c r="E27" s="30">
        <v>223.3</v>
      </c>
      <c r="F27" s="30">
        <v>230</v>
      </c>
      <c r="G27" s="30">
        <v>232</v>
      </c>
      <c r="H27" s="30">
        <v>234</v>
      </c>
      <c r="I27" s="30">
        <v>236</v>
      </c>
      <c r="J27" s="30">
        <v>238</v>
      </c>
      <c r="K27" s="30">
        <v>240</v>
      </c>
      <c r="L27" s="30">
        <v>244</v>
      </c>
      <c r="M27" s="30">
        <v>247</v>
      </c>
      <c r="N27" s="30">
        <v>250</v>
      </c>
    </row>
    <row r="28" spans="1:14" ht="19.5" customHeight="1" x14ac:dyDescent="0.2">
      <c r="A28" s="10"/>
      <c r="B28" s="3" t="s">
        <v>42</v>
      </c>
      <c r="C28" s="29">
        <v>69.900000000000006</v>
      </c>
      <c r="D28" s="30">
        <f>D27/C27*100</f>
        <v>93.921568627450981</v>
      </c>
      <c r="E28" s="30">
        <f t="shared" ref="E28" si="11">E27/D27*100</f>
        <v>93.235908141962426</v>
      </c>
      <c r="F28" s="30">
        <f t="shared" ref="F28" si="12">F27/E27*100</f>
        <v>103.00044782803404</v>
      </c>
      <c r="G28" s="30">
        <f>G27/E27*100</f>
        <v>103.89610389610388</v>
      </c>
      <c r="H28" s="30">
        <f t="shared" ref="H28:N28" si="13">H27/E27*100</f>
        <v>104.79175996417376</v>
      </c>
      <c r="I28" s="30">
        <f t="shared" si="13"/>
        <v>102.60869565217392</v>
      </c>
      <c r="J28" s="30">
        <f t="shared" si="13"/>
        <v>102.58620689655173</v>
      </c>
      <c r="K28" s="30">
        <f t="shared" si="13"/>
        <v>102.56410256410255</v>
      </c>
      <c r="L28" s="30">
        <f t="shared" si="13"/>
        <v>103.38983050847457</v>
      </c>
      <c r="M28" s="30">
        <f t="shared" si="13"/>
        <v>103.78151260504202</v>
      </c>
      <c r="N28" s="30">
        <f t="shared" si="13"/>
        <v>104.16666666666667</v>
      </c>
    </row>
    <row r="29" spans="1:14" ht="56.25" x14ac:dyDescent="0.2">
      <c r="A29" s="10" t="s">
        <v>83</v>
      </c>
      <c r="B29" s="3" t="s">
        <v>122</v>
      </c>
      <c r="C29" s="29">
        <v>6260</v>
      </c>
      <c r="D29" s="30">
        <v>6182.1</v>
      </c>
      <c r="E29" s="30">
        <v>6115</v>
      </c>
      <c r="F29" s="30">
        <v>6150</v>
      </c>
      <c r="G29" s="30">
        <v>6160</v>
      </c>
      <c r="H29" s="30">
        <v>6180</v>
      </c>
      <c r="I29" s="30">
        <v>6190</v>
      </c>
      <c r="J29" s="30">
        <v>6220</v>
      </c>
      <c r="K29" s="30">
        <v>6250</v>
      </c>
      <c r="L29" s="30">
        <v>6250</v>
      </c>
      <c r="M29" s="30">
        <v>6290</v>
      </c>
      <c r="N29" s="30">
        <v>6350</v>
      </c>
    </row>
    <row r="30" spans="1:14" ht="18.75" x14ac:dyDescent="0.2">
      <c r="A30" s="10"/>
      <c r="B30" s="3" t="s">
        <v>25</v>
      </c>
      <c r="C30" s="29">
        <v>80.5</v>
      </c>
      <c r="D30" s="30">
        <f>D29/C29*100</f>
        <v>98.755591054313101</v>
      </c>
      <c r="E30" s="30">
        <f t="shared" ref="E30" si="14">E29/D29*100</f>
        <v>98.914608304621396</v>
      </c>
      <c r="F30" s="30">
        <f t="shared" ref="F30" si="15">F29/E29*100</f>
        <v>100.57236304170074</v>
      </c>
      <c r="G30" s="30">
        <f>G29/E29*100</f>
        <v>100.73589533932952</v>
      </c>
      <c r="H30" s="30">
        <f t="shared" ref="H30:N30" si="16">H29/E29*100</f>
        <v>101.06295993458707</v>
      </c>
      <c r="I30" s="30">
        <f t="shared" si="16"/>
        <v>100.65040650406505</v>
      </c>
      <c r="J30" s="30">
        <f t="shared" si="16"/>
        <v>100.97402597402598</v>
      </c>
      <c r="K30" s="30">
        <f t="shared" si="16"/>
        <v>101.13268608414239</v>
      </c>
      <c r="L30" s="30">
        <f t="shared" si="16"/>
        <v>100.96930533117931</v>
      </c>
      <c r="M30" s="30">
        <f t="shared" si="16"/>
        <v>101.12540192926045</v>
      </c>
      <c r="N30" s="30">
        <f t="shared" si="16"/>
        <v>101.6</v>
      </c>
    </row>
    <row r="31" spans="1:14" ht="75" x14ac:dyDescent="0.2">
      <c r="A31" s="10" t="s">
        <v>84</v>
      </c>
      <c r="B31" s="3" t="s">
        <v>122</v>
      </c>
      <c r="C31" s="29">
        <v>0</v>
      </c>
      <c r="D31" s="30">
        <v>0</v>
      </c>
      <c r="E31" s="30">
        <v>0</v>
      </c>
      <c r="F31" s="30">
        <v>0</v>
      </c>
      <c r="G31" s="30">
        <v>0</v>
      </c>
      <c r="H31" s="30">
        <v>0</v>
      </c>
      <c r="I31" s="30">
        <v>0</v>
      </c>
      <c r="J31" s="30">
        <v>0</v>
      </c>
      <c r="K31" s="30">
        <v>0</v>
      </c>
      <c r="L31" s="30">
        <v>0</v>
      </c>
      <c r="M31" s="30">
        <v>0</v>
      </c>
      <c r="N31" s="30">
        <v>0</v>
      </c>
    </row>
    <row r="32" spans="1:14" ht="18.75" x14ac:dyDescent="0.2">
      <c r="A32" s="10"/>
      <c r="B32" s="3" t="s">
        <v>25</v>
      </c>
      <c r="C32" s="29">
        <v>0</v>
      </c>
      <c r="D32" s="30">
        <v>0</v>
      </c>
      <c r="E32" s="30">
        <v>0</v>
      </c>
      <c r="F32" s="30">
        <v>0</v>
      </c>
      <c r="G32" s="30">
        <v>0</v>
      </c>
      <c r="H32" s="30">
        <v>0</v>
      </c>
      <c r="I32" s="30">
        <v>0</v>
      </c>
      <c r="J32" s="30">
        <v>0</v>
      </c>
      <c r="K32" s="30">
        <v>0</v>
      </c>
      <c r="L32" s="30">
        <v>0</v>
      </c>
      <c r="M32" s="30">
        <v>0</v>
      </c>
      <c r="N32" s="30">
        <v>0</v>
      </c>
    </row>
    <row r="33" spans="1:14" ht="75" x14ac:dyDescent="0.2">
      <c r="A33" s="10" t="s">
        <v>85</v>
      </c>
      <c r="B33" s="3" t="s">
        <v>122</v>
      </c>
      <c r="C33" s="29">
        <v>40.200000000000003</v>
      </c>
      <c r="D33" s="30">
        <v>44</v>
      </c>
      <c r="E33" s="30">
        <v>48</v>
      </c>
      <c r="F33" s="30">
        <v>49</v>
      </c>
      <c r="G33" s="30">
        <v>49</v>
      </c>
      <c r="H33" s="30">
        <v>49.5</v>
      </c>
      <c r="I33" s="30">
        <v>50.5</v>
      </c>
      <c r="J33" s="30">
        <v>50.5</v>
      </c>
      <c r="K33" s="30">
        <v>51.5</v>
      </c>
      <c r="L33" s="30">
        <v>52.2</v>
      </c>
      <c r="M33" s="30">
        <v>52.2</v>
      </c>
      <c r="N33" s="30">
        <v>53.5</v>
      </c>
    </row>
    <row r="34" spans="1:14" ht="18.75" x14ac:dyDescent="0.2">
      <c r="A34" s="10"/>
      <c r="B34" s="3" t="s">
        <v>25</v>
      </c>
      <c r="C34" s="29">
        <v>112</v>
      </c>
      <c r="D34" s="30">
        <f>D33/C33*100</f>
        <v>109.45273631840794</v>
      </c>
      <c r="E34" s="30">
        <f t="shared" ref="E34" si="17">E33/D33*100</f>
        <v>109.09090909090908</v>
      </c>
      <c r="F34" s="30">
        <f t="shared" ref="F34" si="18">F33/E33*100</f>
        <v>102.08333333333333</v>
      </c>
      <c r="G34" s="30">
        <f>G33/E33*100</f>
        <v>102.08333333333333</v>
      </c>
      <c r="H34" s="30">
        <f t="shared" ref="H34:N34" si="19">H33/E33*100</f>
        <v>103.125</v>
      </c>
      <c r="I34" s="30">
        <f t="shared" si="19"/>
        <v>103.0612244897959</v>
      </c>
      <c r="J34" s="30">
        <f t="shared" si="19"/>
        <v>103.0612244897959</v>
      </c>
      <c r="K34" s="30">
        <f t="shared" si="19"/>
        <v>104.04040404040404</v>
      </c>
      <c r="L34" s="30">
        <f t="shared" si="19"/>
        <v>103.36633663366337</v>
      </c>
      <c r="M34" s="30">
        <f t="shared" si="19"/>
        <v>103.36633663366337</v>
      </c>
      <c r="N34" s="30">
        <f t="shared" si="19"/>
        <v>103.88349514563106</v>
      </c>
    </row>
    <row r="35" spans="1:14" ht="18.75" x14ac:dyDescent="0.2">
      <c r="A35" s="20" t="s">
        <v>45</v>
      </c>
      <c r="B35" s="21"/>
      <c r="C35" s="26"/>
      <c r="D35" s="22"/>
      <c r="E35" s="22"/>
      <c r="F35" s="22"/>
      <c r="G35" s="22"/>
      <c r="H35" s="22"/>
      <c r="I35" s="22"/>
      <c r="J35" s="22"/>
      <c r="K35" s="22"/>
      <c r="L35" s="22"/>
      <c r="M35" s="22"/>
      <c r="N35" s="22"/>
    </row>
    <row r="36" spans="1:14" ht="19.5" customHeight="1" x14ac:dyDescent="0.2">
      <c r="A36" s="11" t="s">
        <v>44</v>
      </c>
      <c r="B36" s="6" t="s">
        <v>41</v>
      </c>
      <c r="C36" s="33">
        <v>0</v>
      </c>
      <c r="D36" s="33">
        <v>0</v>
      </c>
      <c r="E36" s="33">
        <v>0</v>
      </c>
      <c r="F36" s="33">
        <v>0</v>
      </c>
      <c r="G36" s="33">
        <v>0</v>
      </c>
      <c r="H36" s="33">
        <v>0</v>
      </c>
      <c r="I36" s="33">
        <v>0</v>
      </c>
      <c r="J36" s="33">
        <v>0</v>
      </c>
      <c r="K36" s="33">
        <v>0</v>
      </c>
      <c r="L36" s="33">
        <v>0</v>
      </c>
      <c r="M36" s="33">
        <v>0</v>
      </c>
      <c r="N36" s="33">
        <v>0</v>
      </c>
    </row>
    <row r="37" spans="1:14" ht="14.25" customHeight="1" x14ac:dyDescent="0.2">
      <c r="A37" s="10"/>
      <c r="B37" s="3" t="s">
        <v>43</v>
      </c>
      <c r="C37" s="33">
        <v>0</v>
      </c>
      <c r="D37" s="33">
        <v>0</v>
      </c>
      <c r="E37" s="33">
        <v>0</v>
      </c>
      <c r="F37" s="33">
        <v>0</v>
      </c>
      <c r="G37" s="33">
        <v>0</v>
      </c>
      <c r="H37" s="33">
        <v>0</v>
      </c>
      <c r="I37" s="33">
        <v>0</v>
      </c>
      <c r="J37" s="33">
        <v>0</v>
      </c>
      <c r="K37" s="33">
        <v>0</v>
      </c>
      <c r="L37" s="33">
        <v>0</v>
      </c>
      <c r="M37" s="33">
        <v>0</v>
      </c>
      <c r="N37" s="33">
        <v>0</v>
      </c>
    </row>
    <row r="38" spans="1:14" ht="18.75" x14ac:dyDescent="0.2">
      <c r="A38" s="10" t="s">
        <v>102</v>
      </c>
      <c r="B38" s="3" t="s">
        <v>103</v>
      </c>
      <c r="C38" s="33">
        <v>0</v>
      </c>
      <c r="D38" s="33">
        <v>0</v>
      </c>
      <c r="E38" s="33">
        <v>0</v>
      </c>
      <c r="F38" s="33">
        <v>0</v>
      </c>
      <c r="G38" s="33">
        <v>0</v>
      </c>
      <c r="H38" s="33">
        <v>0</v>
      </c>
      <c r="I38" s="33">
        <v>0</v>
      </c>
      <c r="J38" s="33">
        <v>0</v>
      </c>
      <c r="K38" s="33">
        <v>0</v>
      </c>
      <c r="L38" s="33">
        <v>0</v>
      </c>
      <c r="M38" s="33">
        <v>0</v>
      </c>
      <c r="N38" s="33">
        <v>0</v>
      </c>
    </row>
    <row r="39" spans="1:14" ht="18.75" x14ac:dyDescent="0.2">
      <c r="A39" s="10" t="s">
        <v>0</v>
      </c>
      <c r="B39" s="3"/>
      <c r="C39" s="33">
        <v>0</v>
      </c>
      <c r="D39" s="33">
        <v>0</v>
      </c>
      <c r="E39" s="33">
        <v>0</v>
      </c>
      <c r="F39" s="33">
        <v>0</v>
      </c>
      <c r="G39" s="33">
        <v>0</v>
      </c>
      <c r="H39" s="33">
        <v>0</v>
      </c>
      <c r="I39" s="33">
        <v>0</v>
      </c>
      <c r="J39" s="33">
        <v>0</v>
      </c>
      <c r="K39" s="33">
        <v>0</v>
      </c>
      <c r="L39" s="33">
        <v>0</v>
      </c>
      <c r="M39" s="33">
        <v>0</v>
      </c>
      <c r="N39" s="33">
        <v>0</v>
      </c>
    </row>
    <row r="40" spans="1:14" ht="15" customHeight="1" x14ac:dyDescent="0.2">
      <c r="A40" s="10" t="s">
        <v>97</v>
      </c>
      <c r="B40" s="3" t="s">
        <v>41</v>
      </c>
      <c r="C40" s="33">
        <v>0</v>
      </c>
      <c r="D40" s="33">
        <v>0</v>
      </c>
      <c r="E40" s="33">
        <v>0</v>
      </c>
      <c r="F40" s="33">
        <v>0</v>
      </c>
      <c r="G40" s="33">
        <v>0</v>
      </c>
      <c r="H40" s="33">
        <v>0</v>
      </c>
      <c r="I40" s="33">
        <v>0</v>
      </c>
      <c r="J40" s="33">
        <v>0</v>
      </c>
      <c r="K40" s="33">
        <v>0</v>
      </c>
      <c r="L40" s="33">
        <v>0</v>
      </c>
      <c r="M40" s="33">
        <v>0</v>
      </c>
      <c r="N40" s="33">
        <v>0</v>
      </c>
    </row>
    <row r="41" spans="1:14" ht="19.5" customHeight="1" x14ac:dyDescent="0.2">
      <c r="A41" s="10" t="s">
        <v>96</v>
      </c>
      <c r="B41" s="3" t="s">
        <v>43</v>
      </c>
      <c r="C41" s="33">
        <v>0</v>
      </c>
      <c r="D41" s="33">
        <v>0</v>
      </c>
      <c r="E41" s="33">
        <v>0</v>
      </c>
      <c r="F41" s="33">
        <v>0</v>
      </c>
      <c r="G41" s="33">
        <v>0</v>
      </c>
      <c r="H41" s="33">
        <v>0</v>
      </c>
      <c r="I41" s="33">
        <v>0</v>
      </c>
      <c r="J41" s="33">
        <v>0</v>
      </c>
      <c r="K41" s="33">
        <v>0</v>
      </c>
      <c r="L41" s="33">
        <v>0</v>
      </c>
      <c r="M41" s="33">
        <v>0</v>
      </c>
      <c r="N41" s="33">
        <v>0</v>
      </c>
    </row>
    <row r="42" spans="1:14" ht="14.25" customHeight="1" x14ac:dyDescent="0.2">
      <c r="A42" s="10" t="s">
        <v>98</v>
      </c>
      <c r="B42" s="3" t="s">
        <v>41</v>
      </c>
      <c r="C42" s="33">
        <v>0</v>
      </c>
      <c r="D42" s="33">
        <v>0</v>
      </c>
      <c r="E42" s="33">
        <v>0</v>
      </c>
      <c r="F42" s="33">
        <v>0</v>
      </c>
      <c r="G42" s="33">
        <v>0</v>
      </c>
      <c r="H42" s="33">
        <v>0</v>
      </c>
      <c r="I42" s="33">
        <v>0</v>
      </c>
      <c r="J42" s="33">
        <v>0</v>
      </c>
      <c r="K42" s="33">
        <v>0</v>
      </c>
      <c r="L42" s="33">
        <v>0</v>
      </c>
      <c r="M42" s="33">
        <v>0</v>
      </c>
      <c r="N42" s="33">
        <v>0</v>
      </c>
    </row>
    <row r="43" spans="1:14" ht="18" customHeight="1" x14ac:dyDescent="0.2">
      <c r="A43" s="10" t="s">
        <v>99</v>
      </c>
      <c r="B43" s="3" t="s">
        <v>43</v>
      </c>
      <c r="C43" s="33">
        <v>0</v>
      </c>
      <c r="D43" s="33">
        <v>0</v>
      </c>
      <c r="E43" s="33">
        <v>0</v>
      </c>
      <c r="F43" s="33">
        <v>0</v>
      </c>
      <c r="G43" s="33">
        <v>0</v>
      </c>
      <c r="H43" s="33">
        <v>0</v>
      </c>
      <c r="I43" s="33">
        <v>0</v>
      </c>
      <c r="J43" s="33">
        <v>0</v>
      </c>
      <c r="K43" s="33">
        <v>0</v>
      </c>
      <c r="L43" s="33">
        <v>0</v>
      </c>
      <c r="M43" s="33">
        <v>0</v>
      </c>
      <c r="N43" s="33">
        <v>0</v>
      </c>
    </row>
    <row r="44" spans="1:14" ht="18.75" x14ac:dyDescent="0.2">
      <c r="A44" s="20" t="s">
        <v>109</v>
      </c>
      <c r="B44" s="21"/>
      <c r="C44" s="26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</row>
    <row r="45" spans="1:14" ht="37.5" x14ac:dyDescent="0.2">
      <c r="A45" s="10" t="s">
        <v>4</v>
      </c>
      <c r="B45" s="6" t="s">
        <v>73</v>
      </c>
      <c r="C45" s="31">
        <v>0</v>
      </c>
      <c r="D45" s="31">
        <v>0</v>
      </c>
      <c r="E45" s="31">
        <v>0</v>
      </c>
      <c r="F45" s="31">
        <v>0</v>
      </c>
      <c r="G45" s="31">
        <v>0</v>
      </c>
      <c r="H45" s="31">
        <v>0</v>
      </c>
      <c r="I45" s="31">
        <v>0</v>
      </c>
      <c r="J45" s="31">
        <v>0</v>
      </c>
      <c r="K45" s="31">
        <v>0</v>
      </c>
      <c r="L45" s="31">
        <v>0</v>
      </c>
      <c r="M45" s="31">
        <v>0</v>
      </c>
      <c r="N45" s="31">
        <v>0</v>
      </c>
    </row>
    <row r="46" spans="1:14" ht="37.5" x14ac:dyDescent="0.2">
      <c r="A46" s="10" t="s">
        <v>5</v>
      </c>
      <c r="B46" s="3" t="s">
        <v>6</v>
      </c>
      <c r="C46" s="31">
        <v>0</v>
      </c>
      <c r="D46" s="31">
        <v>0</v>
      </c>
      <c r="E46" s="31">
        <v>0</v>
      </c>
      <c r="F46" s="31">
        <v>0</v>
      </c>
      <c r="G46" s="31">
        <v>0</v>
      </c>
      <c r="H46" s="31">
        <v>0</v>
      </c>
      <c r="I46" s="31">
        <v>0</v>
      </c>
      <c r="J46" s="31">
        <v>0</v>
      </c>
      <c r="K46" s="31">
        <v>0</v>
      </c>
      <c r="L46" s="31">
        <v>0</v>
      </c>
      <c r="M46" s="31">
        <v>0</v>
      </c>
      <c r="N46" s="31">
        <v>0</v>
      </c>
    </row>
    <row r="47" spans="1:14" ht="18.75" x14ac:dyDescent="0.2">
      <c r="A47" s="10" t="s">
        <v>102</v>
      </c>
      <c r="B47" s="3" t="s">
        <v>103</v>
      </c>
      <c r="C47" s="31">
        <v>0</v>
      </c>
      <c r="D47" s="31">
        <v>0</v>
      </c>
      <c r="E47" s="31">
        <v>0</v>
      </c>
      <c r="F47" s="31">
        <v>0</v>
      </c>
      <c r="G47" s="31">
        <v>0</v>
      </c>
      <c r="H47" s="31">
        <v>0</v>
      </c>
      <c r="I47" s="31">
        <v>0</v>
      </c>
      <c r="J47" s="31">
        <v>0</v>
      </c>
      <c r="K47" s="31">
        <v>0</v>
      </c>
      <c r="L47" s="31">
        <v>0</v>
      </c>
      <c r="M47" s="31">
        <v>0</v>
      </c>
      <c r="N47" s="31">
        <v>0</v>
      </c>
    </row>
    <row r="48" spans="1:14" ht="18.75" x14ac:dyDescent="0.2">
      <c r="A48" s="10" t="s">
        <v>110</v>
      </c>
      <c r="B48" s="3" t="s">
        <v>111</v>
      </c>
      <c r="C48" s="29">
        <v>0</v>
      </c>
      <c r="D48" s="30">
        <v>0</v>
      </c>
      <c r="E48" s="4">
        <v>2.2149000000000001</v>
      </c>
      <c r="F48" s="34">
        <v>0.3</v>
      </c>
      <c r="G48" s="34">
        <v>0.3</v>
      </c>
      <c r="H48" s="34">
        <v>0.3</v>
      </c>
      <c r="I48" s="34">
        <v>0.3</v>
      </c>
      <c r="J48" s="34">
        <v>0.3</v>
      </c>
      <c r="K48" s="34">
        <v>0.3</v>
      </c>
      <c r="L48" s="34">
        <v>0.3</v>
      </c>
      <c r="M48" s="34">
        <v>0.3</v>
      </c>
      <c r="N48" s="34">
        <v>0.3</v>
      </c>
    </row>
    <row r="49" spans="1:14" ht="37.5" x14ac:dyDescent="0.2">
      <c r="A49" s="20" t="s">
        <v>112</v>
      </c>
      <c r="B49" s="21"/>
      <c r="C49" s="26"/>
      <c r="D49" s="22"/>
      <c r="E49" s="22"/>
      <c r="F49" s="22"/>
      <c r="G49" s="22"/>
      <c r="H49" s="22"/>
      <c r="I49" s="22"/>
      <c r="J49" s="22"/>
      <c r="K49" s="22"/>
      <c r="L49" s="22"/>
      <c r="M49" s="22"/>
      <c r="N49" s="22"/>
    </row>
    <row r="50" spans="1:14" ht="37.5" x14ac:dyDescent="0.2">
      <c r="A50" s="5" t="s">
        <v>2</v>
      </c>
      <c r="B50" s="3" t="s">
        <v>1</v>
      </c>
      <c r="C50" s="31">
        <v>2335</v>
      </c>
      <c r="D50" s="32">
        <v>1874</v>
      </c>
      <c r="E50" s="32">
        <v>1643</v>
      </c>
      <c r="F50" s="32">
        <v>1700</v>
      </c>
      <c r="G50" s="32">
        <v>1700</v>
      </c>
      <c r="H50" s="32">
        <v>1750</v>
      </c>
      <c r="I50" s="32">
        <v>1800</v>
      </c>
      <c r="J50" s="32">
        <v>1800</v>
      </c>
      <c r="K50" s="32">
        <v>1850</v>
      </c>
      <c r="L50" s="32">
        <v>1900</v>
      </c>
      <c r="M50" s="32">
        <v>1900</v>
      </c>
      <c r="N50" s="32">
        <v>2000</v>
      </c>
    </row>
    <row r="51" spans="1:14" ht="18.75" x14ac:dyDescent="0.2">
      <c r="A51" s="14" t="s">
        <v>113</v>
      </c>
      <c r="B51" s="15"/>
      <c r="C51" s="25"/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6"/>
    </row>
    <row r="52" spans="1:14" ht="37.5" x14ac:dyDescent="0.2">
      <c r="A52" s="10" t="s">
        <v>48</v>
      </c>
      <c r="B52" s="3" t="s">
        <v>46</v>
      </c>
      <c r="C52" s="24">
        <v>50.6</v>
      </c>
      <c r="D52" s="24">
        <v>50.6</v>
      </c>
      <c r="E52" s="24">
        <v>50.6</v>
      </c>
      <c r="F52" s="24">
        <v>50.6</v>
      </c>
      <c r="G52" s="24">
        <v>50.6</v>
      </c>
      <c r="H52" s="24">
        <v>50.6</v>
      </c>
      <c r="I52" s="24">
        <v>50.6</v>
      </c>
      <c r="J52" s="24">
        <v>50.6</v>
      </c>
      <c r="K52" s="24">
        <v>50.6</v>
      </c>
      <c r="L52" s="24">
        <v>50.6</v>
      </c>
      <c r="M52" s="24">
        <v>50.6</v>
      </c>
      <c r="N52" s="24">
        <v>50.6</v>
      </c>
    </row>
    <row r="53" spans="1:14" ht="37.5" x14ac:dyDescent="0.2">
      <c r="A53" s="10" t="s">
        <v>47</v>
      </c>
      <c r="B53" s="3" t="s">
        <v>46</v>
      </c>
      <c r="C53" s="24">
        <v>22</v>
      </c>
      <c r="D53" s="4">
        <v>22</v>
      </c>
      <c r="E53" s="4">
        <v>22</v>
      </c>
      <c r="F53" s="4">
        <v>22</v>
      </c>
      <c r="G53" s="4">
        <v>22</v>
      </c>
      <c r="H53" s="4">
        <v>22</v>
      </c>
      <c r="I53" s="4">
        <v>22</v>
      </c>
      <c r="J53" s="4">
        <v>22</v>
      </c>
      <c r="K53" s="4">
        <v>22</v>
      </c>
      <c r="L53" s="4">
        <v>22</v>
      </c>
      <c r="M53" s="4">
        <v>22</v>
      </c>
      <c r="N53" s="4">
        <v>22</v>
      </c>
    </row>
    <row r="54" spans="1:14" ht="18.75" x14ac:dyDescent="0.2">
      <c r="A54" s="14" t="s">
        <v>114</v>
      </c>
      <c r="B54" s="15"/>
      <c r="C54" s="25"/>
      <c r="D54" s="16"/>
      <c r="E54" s="16"/>
      <c r="F54" s="16"/>
      <c r="G54" s="16"/>
      <c r="H54" s="16"/>
      <c r="I54" s="16"/>
      <c r="J54" s="16"/>
      <c r="K54" s="16"/>
      <c r="L54" s="16"/>
      <c r="M54" s="16"/>
      <c r="N54" s="16"/>
    </row>
    <row r="55" spans="1:14" ht="37.5" x14ac:dyDescent="0.2">
      <c r="A55" s="10" t="s">
        <v>71</v>
      </c>
      <c r="B55" s="3" t="s">
        <v>41</v>
      </c>
      <c r="C55" s="29">
        <f>C59+C60</f>
        <v>142405</v>
      </c>
      <c r="D55" s="29">
        <f t="shared" ref="D55:N55" si="20">D59+D60</f>
        <v>261600</v>
      </c>
      <c r="E55" s="29">
        <f t="shared" si="20"/>
        <v>119480</v>
      </c>
      <c r="F55" s="29">
        <f t="shared" si="20"/>
        <v>273000</v>
      </c>
      <c r="G55" s="29">
        <f t="shared" si="20"/>
        <v>275000</v>
      </c>
      <c r="H55" s="29">
        <f t="shared" si="20"/>
        <v>278000</v>
      </c>
      <c r="I55" s="29">
        <f t="shared" si="20"/>
        <v>276000</v>
      </c>
      <c r="J55" s="29">
        <f t="shared" si="20"/>
        <v>280000</v>
      </c>
      <c r="K55" s="29">
        <f t="shared" si="20"/>
        <v>286000</v>
      </c>
      <c r="L55" s="29">
        <f t="shared" si="20"/>
        <v>281000</v>
      </c>
      <c r="M55" s="29">
        <f t="shared" si="20"/>
        <v>288000</v>
      </c>
      <c r="N55" s="29">
        <f t="shared" si="20"/>
        <v>300000</v>
      </c>
    </row>
    <row r="56" spans="1:14" ht="37.5" x14ac:dyDescent="0.2">
      <c r="A56" s="10" t="s">
        <v>13</v>
      </c>
      <c r="B56" s="3" t="s">
        <v>6</v>
      </c>
      <c r="C56" s="29">
        <v>25.4</v>
      </c>
      <c r="D56" s="30">
        <f t="shared" ref="D56" si="21">(D55/(D57*0.01)/C55)*100</f>
        <v>177.14697683549338</v>
      </c>
      <c r="E56" s="30">
        <f t="shared" ref="E56" si="22">(E55/(E57*0.01)/D55)*100</f>
        <v>43.539354503925388</v>
      </c>
      <c r="F56" s="30">
        <f t="shared" ref="F56" si="23">(F55/(F57*0.01)/E55)*100</f>
        <v>215.7602680548666</v>
      </c>
      <c r="G56" s="30">
        <f>(G55/(G57*0.01)/E55)*100</f>
        <v>217.34092935929789</v>
      </c>
      <c r="H56" s="30">
        <f>(H55/(H57*0.01)/E55)*100</f>
        <v>219.71192131594478</v>
      </c>
      <c r="I56" s="30">
        <f t="shared" ref="I56" si="24">(I55/(I57*0.01)/F55)*100</f>
        <v>96.838027872510622</v>
      </c>
      <c r="J56" s="30">
        <f t="shared" ref="J56" si="25">(J55/(J57*0.01)/G55)*100</f>
        <v>97.526994078718204</v>
      </c>
      <c r="K56" s="30">
        <f t="shared" ref="K56" si="26">(K55/(K57*0.01)/H55)*100</f>
        <v>98.541856170236215</v>
      </c>
      <c r="L56" s="30">
        <f t="shared" ref="L56" si="27">(L55/(L57*0.01)/I55)*100</f>
        <v>97.614184278905611</v>
      </c>
      <c r="M56" s="30">
        <f t="shared" ref="M56" si="28">(M55/(M57*0.01)/J55)*100</f>
        <v>98.616627859197379</v>
      </c>
      <c r="N56" s="30">
        <f t="shared" ref="N56" si="29">(N55/(N57*0.01)/K55)*100</f>
        <v>100.57057036922809</v>
      </c>
    </row>
    <row r="57" spans="1:14" ht="18.75" x14ac:dyDescent="0.2">
      <c r="A57" s="10" t="s">
        <v>102</v>
      </c>
      <c r="B57" s="3" t="s">
        <v>103</v>
      </c>
      <c r="C57" s="24">
        <v>105.2</v>
      </c>
      <c r="D57" s="34">
        <v>103.7</v>
      </c>
      <c r="E57" s="34">
        <v>104.9</v>
      </c>
      <c r="F57" s="34">
        <v>105.9</v>
      </c>
      <c r="G57" s="34">
        <v>105.9</v>
      </c>
      <c r="H57" s="34">
        <v>105.9</v>
      </c>
      <c r="I57" s="34">
        <v>104.4</v>
      </c>
      <c r="J57" s="34">
        <v>104.4</v>
      </c>
      <c r="K57" s="34">
        <v>104.4</v>
      </c>
      <c r="L57" s="34">
        <v>104.3</v>
      </c>
      <c r="M57" s="34">
        <v>104.3</v>
      </c>
      <c r="N57" s="34">
        <v>104.3</v>
      </c>
    </row>
    <row r="58" spans="1:14" ht="24.75" customHeight="1" x14ac:dyDescent="0.2">
      <c r="A58" s="10" t="s">
        <v>76</v>
      </c>
      <c r="B58" s="3"/>
      <c r="C58" s="2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</row>
    <row r="59" spans="1:14" ht="37.5" x14ac:dyDescent="0.2">
      <c r="A59" s="11" t="s">
        <v>49</v>
      </c>
      <c r="B59" s="3" t="s">
        <v>50</v>
      </c>
      <c r="C59" s="29">
        <v>117067</v>
      </c>
      <c r="D59" s="30">
        <v>251700</v>
      </c>
      <c r="E59" s="30">
        <v>116500</v>
      </c>
      <c r="F59" s="30">
        <v>244600</v>
      </c>
      <c r="G59" s="30">
        <v>246600</v>
      </c>
      <c r="H59" s="30">
        <v>247600</v>
      </c>
      <c r="I59" s="30">
        <v>248000</v>
      </c>
      <c r="J59" s="30">
        <v>252000</v>
      </c>
      <c r="K59" s="30">
        <v>258000</v>
      </c>
      <c r="L59" s="30">
        <v>250000</v>
      </c>
      <c r="M59" s="30">
        <v>257000</v>
      </c>
      <c r="N59" s="30">
        <v>269000</v>
      </c>
    </row>
    <row r="60" spans="1:14" ht="37.5" x14ac:dyDescent="0.2">
      <c r="A60" s="11" t="s">
        <v>14</v>
      </c>
      <c r="B60" s="3" t="s">
        <v>50</v>
      </c>
      <c r="C60" s="37">
        <f>[1]Лист1!G95</f>
        <v>25338</v>
      </c>
      <c r="D60" s="37">
        <f>[1]Лист1!H95</f>
        <v>9900</v>
      </c>
      <c r="E60" s="37">
        <f>[1]Лист1!I95</f>
        <v>2980</v>
      </c>
      <c r="F60" s="37">
        <f>[1]Лист1!J95</f>
        <v>28400</v>
      </c>
      <c r="G60" s="37">
        <f>[1]Лист1!K95</f>
        <v>28400</v>
      </c>
      <c r="H60" s="37">
        <f>[1]Лист1!L95</f>
        <v>30400</v>
      </c>
      <c r="I60" s="37">
        <f>[1]Лист1!M95</f>
        <v>28000</v>
      </c>
      <c r="J60" s="37">
        <f>[1]Лист1!N95</f>
        <v>28000</v>
      </c>
      <c r="K60" s="37">
        <f>[1]Лист1!O95</f>
        <v>28000</v>
      </c>
      <c r="L60" s="37">
        <f>[1]Лист1!P95</f>
        <v>31000</v>
      </c>
      <c r="M60" s="37">
        <f>[1]Лист1!Q95</f>
        <v>31000</v>
      </c>
      <c r="N60" s="37">
        <f>[1]Лист1!R95</f>
        <v>31000</v>
      </c>
    </row>
    <row r="61" spans="1:14" ht="18.75" x14ac:dyDescent="0.2">
      <c r="A61" s="11" t="s">
        <v>51</v>
      </c>
      <c r="B61" s="3"/>
      <c r="C61" s="2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</row>
    <row r="62" spans="1:14" ht="37.5" x14ac:dyDescent="0.2">
      <c r="A62" s="10" t="s">
        <v>52</v>
      </c>
      <c r="B62" s="3" t="s">
        <v>50</v>
      </c>
      <c r="C62" s="2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</row>
    <row r="63" spans="1:14" ht="37.5" x14ac:dyDescent="0.2">
      <c r="A63" s="10" t="s">
        <v>53</v>
      </c>
      <c r="B63" s="3" t="s">
        <v>50</v>
      </c>
      <c r="C63" s="29">
        <f>C65+C66+C67</f>
        <v>21919</v>
      </c>
      <c r="D63" s="29">
        <f t="shared" ref="D63:N63" si="30">D65+D66+D67</f>
        <v>3080</v>
      </c>
      <c r="E63" s="29">
        <f t="shared" si="30"/>
        <v>1980</v>
      </c>
      <c r="F63" s="29">
        <f t="shared" si="30"/>
        <v>27400</v>
      </c>
      <c r="G63" s="29">
        <f t="shared" si="30"/>
        <v>27400</v>
      </c>
      <c r="H63" s="29">
        <f t="shared" si="30"/>
        <v>27400</v>
      </c>
      <c r="I63" s="29">
        <f t="shared" si="30"/>
        <v>25900</v>
      </c>
      <c r="J63" s="29">
        <f t="shared" si="30"/>
        <v>25900</v>
      </c>
      <c r="K63" s="29">
        <f t="shared" si="30"/>
        <v>25900</v>
      </c>
      <c r="L63" s="29">
        <f t="shared" si="30"/>
        <v>28900</v>
      </c>
      <c r="M63" s="29">
        <f t="shared" si="30"/>
        <v>28900</v>
      </c>
      <c r="N63" s="29">
        <f t="shared" si="30"/>
        <v>28900</v>
      </c>
    </row>
    <row r="64" spans="1:14" ht="18.75" x14ac:dyDescent="0.2">
      <c r="A64" s="10" t="s">
        <v>54</v>
      </c>
      <c r="B64" s="3"/>
      <c r="C64" s="24"/>
      <c r="D64" s="9"/>
      <c r="E64" s="9"/>
      <c r="F64" s="9"/>
      <c r="G64" s="9"/>
      <c r="H64" s="9"/>
      <c r="I64" s="9"/>
      <c r="J64" s="9"/>
      <c r="K64" s="9"/>
      <c r="L64" s="9"/>
      <c r="M64" s="9"/>
      <c r="N64" s="9"/>
    </row>
    <row r="65" spans="1:14" ht="37.5" x14ac:dyDescent="0.2">
      <c r="A65" s="11" t="s">
        <v>55</v>
      </c>
      <c r="B65" s="3" t="s">
        <v>50</v>
      </c>
      <c r="C65" s="29">
        <v>122</v>
      </c>
      <c r="D65" s="30">
        <v>147</v>
      </c>
      <c r="E65" s="30">
        <v>50</v>
      </c>
      <c r="F65" s="30">
        <v>12000</v>
      </c>
      <c r="G65" s="30">
        <v>12000</v>
      </c>
      <c r="H65" s="30">
        <v>12000</v>
      </c>
      <c r="I65" s="30">
        <v>10000</v>
      </c>
      <c r="J65" s="30">
        <v>10000</v>
      </c>
      <c r="K65" s="30">
        <v>10000</v>
      </c>
      <c r="L65" s="30">
        <v>12000</v>
      </c>
      <c r="M65" s="30">
        <v>12000</v>
      </c>
      <c r="N65" s="30">
        <v>12000</v>
      </c>
    </row>
    <row r="66" spans="1:14" ht="37.5" x14ac:dyDescent="0.2">
      <c r="A66" s="11" t="s">
        <v>72</v>
      </c>
      <c r="B66" s="3" t="s">
        <v>50</v>
      </c>
      <c r="C66" s="29">
        <v>21376</v>
      </c>
      <c r="D66" s="30">
        <v>798</v>
      </c>
      <c r="E66" s="30">
        <v>1351</v>
      </c>
      <c r="F66" s="30">
        <v>15000</v>
      </c>
      <c r="G66" s="30">
        <v>15000</v>
      </c>
      <c r="H66" s="30">
        <v>15000</v>
      </c>
      <c r="I66" s="30">
        <v>15500</v>
      </c>
      <c r="J66" s="30">
        <v>15500</v>
      </c>
      <c r="K66" s="30">
        <v>15500</v>
      </c>
      <c r="L66" s="30">
        <v>16500</v>
      </c>
      <c r="M66" s="30">
        <v>16500</v>
      </c>
      <c r="N66" s="30">
        <v>16500</v>
      </c>
    </row>
    <row r="67" spans="1:14" ht="37.5" x14ac:dyDescent="0.2">
      <c r="A67" s="11" t="s">
        <v>56</v>
      </c>
      <c r="B67" s="3" t="s">
        <v>50</v>
      </c>
      <c r="C67" s="29">
        <v>421</v>
      </c>
      <c r="D67" s="30">
        <v>2135</v>
      </c>
      <c r="E67" s="30">
        <v>579</v>
      </c>
      <c r="F67" s="30">
        <v>400</v>
      </c>
      <c r="G67" s="30">
        <v>400</v>
      </c>
      <c r="H67" s="30">
        <v>400</v>
      </c>
      <c r="I67" s="30">
        <v>400</v>
      </c>
      <c r="J67" s="30">
        <v>400</v>
      </c>
      <c r="K67" s="30">
        <v>400</v>
      </c>
      <c r="L67" s="30">
        <v>400</v>
      </c>
      <c r="M67" s="30">
        <v>400</v>
      </c>
      <c r="N67" s="30">
        <v>400</v>
      </c>
    </row>
    <row r="68" spans="1:14" ht="37.5" x14ac:dyDescent="0.2">
      <c r="A68" s="11" t="s">
        <v>57</v>
      </c>
      <c r="B68" s="3" t="s">
        <v>41</v>
      </c>
      <c r="C68" s="29">
        <v>3260901</v>
      </c>
      <c r="D68" s="30">
        <v>3913849</v>
      </c>
      <c r="E68" s="30">
        <v>4019949</v>
      </c>
      <c r="F68" s="30">
        <v>4106049</v>
      </c>
      <c r="G68" s="30">
        <v>4106049</v>
      </c>
      <c r="H68" s="30">
        <v>4106049</v>
      </c>
      <c r="I68" s="30">
        <v>4202349</v>
      </c>
      <c r="J68" s="30">
        <v>4202349</v>
      </c>
      <c r="K68" s="30">
        <v>4202349</v>
      </c>
      <c r="L68" s="30">
        <v>4202349</v>
      </c>
      <c r="M68" s="30">
        <v>4202349</v>
      </c>
      <c r="N68" s="30">
        <v>4202349</v>
      </c>
    </row>
    <row r="69" spans="1:14" ht="37.5" x14ac:dyDescent="0.2">
      <c r="A69" s="11" t="s">
        <v>58</v>
      </c>
      <c r="B69" s="3" t="s">
        <v>41</v>
      </c>
      <c r="C69" s="29">
        <v>27695</v>
      </c>
      <c r="D69" s="30">
        <v>735577</v>
      </c>
      <c r="E69" s="30">
        <v>123300</v>
      </c>
      <c r="F69" s="30">
        <v>103400</v>
      </c>
      <c r="G69" s="30">
        <v>103400</v>
      </c>
      <c r="H69" s="30">
        <v>103400</v>
      </c>
      <c r="I69" s="30">
        <v>113500</v>
      </c>
      <c r="J69" s="30">
        <v>113500</v>
      </c>
      <c r="K69" s="30">
        <v>113500</v>
      </c>
      <c r="L69" s="30">
        <v>115000</v>
      </c>
      <c r="M69" s="30">
        <v>115000</v>
      </c>
      <c r="N69" s="30">
        <v>115000</v>
      </c>
    </row>
    <row r="70" spans="1:14" ht="37.5" x14ac:dyDescent="0.2">
      <c r="A70" s="11" t="s">
        <v>59</v>
      </c>
      <c r="B70" s="3" t="s">
        <v>7</v>
      </c>
      <c r="C70" s="29">
        <v>67.900000000000006</v>
      </c>
      <c r="D70" s="30">
        <v>60.2</v>
      </c>
      <c r="E70" s="30">
        <v>60</v>
      </c>
      <c r="F70" s="30">
        <v>60</v>
      </c>
      <c r="G70" s="30">
        <v>60</v>
      </c>
      <c r="H70" s="30">
        <v>60</v>
      </c>
      <c r="I70" s="30">
        <v>60</v>
      </c>
      <c r="J70" s="30">
        <v>60</v>
      </c>
      <c r="K70" s="30">
        <v>60</v>
      </c>
      <c r="L70" s="30">
        <v>60</v>
      </c>
      <c r="M70" s="30">
        <v>60</v>
      </c>
      <c r="N70" s="30">
        <v>60</v>
      </c>
    </row>
    <row r="71" spans="1:14" ht="37.5" x14ac:dyDescent="0.2">
      <c r="A71" s="14" t="s">
        <v>115</v>
      </c>
      <c r="B71" s="15"/>
      <c r="C71" s="25"/>
      <c r="D71" s="16"/>
      <c r="E71" s="16"/>
      <c r="F71" s="16"/>
      <c r="G71" s="16"/>
      <c r="H71" s="16"/>
      <c r="I71" s="16"/>
      <c r="J71" s="16"/>
      <c r="K71" s="16"/>
      <c r="L71" s="16"/>
      <c r="M71" s="16"/>
      <c r="N71" s="16"/>
    </row>
    <row r="72" spans="1:14" ht="40.5" customHeight="1" x14ac:dyDescent="0.2">
      <c r="A72" s="10" t="s">
        <v>33</v>
      </c>
      <c r="B72" s="3" t="s">
        <v>12</v>
      </c>
      <c r="C72" s="31">
        <v>61</v>
      </c>
      <c r="D72" s="32">
        <v>67</v>
      </c>
      <c r="E72" s="32">
        <v>67</v>
      </c>
      <c r="F72" s="32">
        <v>67</v>
      </c>
      <c r="G72" s="32">
        <v>67</v>
      </c>
      <c r="H72" s="32">
        <v>67</v>
      </c>
      <c r="I72" s="32">
        <v>67</v>
      </c>
      <c r="J72" s="32">
        <v>67</v>
      </c>
      <c r="K72" s="32">
        <v>67</v>
      </c>
      <c r="L72" s="32">
        <v>67</v>
      </c>
      <c r="M72" s="32">
        <v>67</v>
      </c>
      <c r="N72" s="32">
        <v>67</v>
      </c>
    </row>
    <row r="73" spans="1:14" ht="56.25" x14ac:dyDescent="0.2">
      <c r="A73" s="10" t="s">
        <v>35</v>
      </c>
      <c r="B73" s="6" t="s">
        <v>60</v>
      </c>
      <c r="C73" s="33">
        <v>816</v>
      </c>
      <c r="D73" s="32">
        <v>818</v>
      </c>
      <c r="E73" s="32">
        <v>818</v>
      </c>
      <c r="F73" s="32">
        <v>820</v>
      </c>
      <c r="G73" s="32">
        <v>820</v>
      </c>
      <c r="H73" s="32">
        <v>820</v>
      </c>
      <c r="I73" s="32">
        <v>820</v>
      </c>
      <c r="J73" s="32">
        <v>820</v>
      </c>
      <c r="K73" s="32">
        <v>820</v>
      </c>
      <c r="L73" s="32">
        <v>820</v>
      </c>
      <c r="M73" s="32">
        <v>820</v>
      </c>
      <c r="N73" s="32">
        <v>820</v>
      </c>
    </row>
    <row r="74" spans="1:14" ht="37.5" x14ac:dyDescent="0.2">
      <c r="A74" s="10" t="s">
        <v>34</v>
      </c>
      <c r="B74" s="3" t="s">
        <v>41</v>
      </c>
      <c r="C74" s="31">
        <v>1207308</v>
      </c>
      <c r="D74" s="32">
        <v>1248357</v>
      </c>
      <c r="E74" s="32">
        <v>1292049</v>
      </c>
      <c r="F74" s="32">
        <v>1333395</v>
      </c>
      <c r="G74" s="32">
        <v>1334687</v>
      </c>
      <c r="H74" s="32">
        <v>1335979</v>
      </c>
      <c r="I74" s="32">
        <v>1384064</v>
      </c>
      <c r="J74" s="32">
        <v>1388074</v>
      </c>
      <c r="K74" s="32">
        <v>1390754</v>
      </c>
      <c r="L74" s="32">
        <v>1436658</v>
      </c>
      <c r="M74" s="32">
        <v>1442209</v>
      </c>
      <c r="N74" s="32">
        <v>1446384</v>
      </c>
    </row>
    <row r="75" spans="1:14" ht="23.25" customHeight="1" x14ac:dyDescent="0.2">
      <c r="A75" s="10"/>
      <c r="B75" s="3" t="s">
        <v>37</v>
      </c>
      <c r="C75" s="29">
        <v>105.5</v>
      </c>
      <c r="D75" s="30">
        <f>D74/C74*100</f>
        <v>103.400043733662</v>
      </c>
      <c r="E75" s="30">
        <f t="shared" ref="E75" si="31">E74/D74*100</f>
        <v>103.49996034788124</v>
      </c>
      <c r="F75" s="30">
        <f t="shared" ref="F75" si="32">F74/E74*100</f>
        <v>103.20003343526444</v>
      </c>
      <c r="G75" s="30">
        <f>G74/E74*100</f>
        <v>103.30002964283862</v>
      </c>
      <c r="H75" s="30">
        <f t="shared" ref="H75:N75" si="33">H74/E74*100</f>
        <v>103.40002585041279</v>
      </c>
      <c r="I75" s="30">
        <f t="shared" si="33"/>
        <v>103.79999925003469</v>
      </c>
      <c r="J75" s="30">
        <f t="shared" si="33"/>
        <v>103.99996403651193</v>
      </c>
      <c r="K75" s="30">
        <f t="shared" si="33"/>
        <v>104.09998959564484</v>
      </c>
      <c r="L75" s="30">
        <f t="shared" si="33"/>
        <v>103.79996878757052</v>
      </c>
      <c r="M75" s="30">
        <f t="shared" si="33"/>
        <v>103.90000821281862</v>
      </c>
      <c r="N75" s="30">
        <f t="shared" si="33"/>
        <v>103.99998849544923</v>
      </c>
    </row>
    <row r="76" spans="1:14" ht="18.75" x14ac:dyDescent="0.2">
      <c r="A76" s="14" t="s">
        <v>116</v>
      </c>
      <c r="B76" s="15"/>
      <c r="C76" s="27"/>
      <c r="D76" s="17"/>
      <c r="E76" s="18"/>
      <c r="F76" s="16"/>
      <c r="G76" s="16"/>
      <c r="H76" s="16"/>
      <c r="I76" s="16"/>
      <c r="J76" s="16"/>
      <c r="K76" s="16"/>
      <c r="L76" s="16"/>
      <c r="M76" s="16"/>
      <c r="N76" s="16"/>
    </row>
    <row r="77" spans="1:14" ht="37.5" x14ac:dyDescent="0.2">
      <c r="A77" s="10" t="s">
        <v>74</v>
      </c>
      <c r="B77" s="3" t="s">
        <v>123</v>
      </c>
      <c r="C77" s="29">
        <f>C78-C79</f>
        <v>749.90000000000009</v>
      </c>
      <c r="D77" s="29">
        <f t="shared" ref="D77:N77" si="34">D78-D79</f>
        <v>893.5</v>
      </c>
      <c r="E77" s="29">
        <f t="shared" si="34"/>
        <v>900</v>
      </c>
      <c r="F77" s="29">
        <f t="shared" si="34"/>
        <v>919</v>
      </c>
      <c r="G77" s="29">
        <f t="shared" si="34"/>
        <v>919</v>
      </c>
      <c r="H77" s="29">
        <f t="shared" si="34"/>
        <v>923</v>
      </c>
      <c r="I77" s="29">
        <f t="shared" si="34"/>
        <v>942</v>
      </c>
      <c r="J77" s="29">
        <f t="shared" si="34"/>
        <v>942</v>
      </c>
      <c r="K77" s="29">
        <f t="shared" si="34"/>
        <v>947</v>
      </c>
      <c r="L77" s="29">
        <f t="shared" si="34"/>
        <v>966</v>
      </c>
      <c r="M77" s="29">
        <f t="shared" si="34"/>
        <v>966</v>
      </c>
      <c r="N77" s="29">
        <f t="shared" si="34"/>
        <v>973</v>
      </c>
    </row>
    <row r="78" spans="1:14" ht="18.75" x14ac:dyDescent="0.2">
      <c r="A78" s="10" t="s">
        <v>61</v>
      </c>
      <c r="B78" s="3" t="s">
        <v>3</v>
      </c>
      <c r="C78" s="29">
        <v>756.7</v>
      </c>
      <c r="D78" s="30">
        <v>897.3</v>
      </c>
      <c r="E78" s="30">
        <v>903</v>
      </c>
      <c r="F78" s="30">
        <v>922</v>
      </c>
      <c r="G78" s="30">
        <v>922</v>
      </c>
      <c r="H78" s="30">
        <v>926</v>
      </c>
      <c r="I78" s="30">
        <v>945</v>
      </c>
      <c r="J78" s="30">
        <v>945</v>
      </c>
      <c r="K78" s="30">
        <v>950</v>
      </c>
      <c r="L78" s="30">
        <v>969</v>
      </c>
      <c r="M78" s="30">
        <v>969</v>
      </c>
      <c r="N78" s="30">
        <v>976</v>
      </c>
    </row>
    <row r="79" spans="1:14" ht="18.75" x14ac:dyDescent="0.2">
      <c r="A79" s="10" t="s">
        <v>77</v>
      </c>
      <c r="B79" s="3" t="s">
        <v>3</v>
      </c>
      <c r="C79" s="29">
        <v>6.8</v>
      </c>
      <c r="D79" s="30">
        <v>3.8</v>
      </c>
      <c r="E79" s="30">
        <v>3</v>
      </c>
      <c r="F79" s="30">
        <v>3</v>
      </c>
      <c r="G79" s="30">
        <v>3</v>
      </c>
      <c r="H79" s="30">
        <v>3</v>
      </c>
      <c r="I79" s="30">
        <v>3</v>
      </c>
      <c r="J79" s="30">
        <v>3</v>
      </c>
      <c r="K79" s="30">
        <v>3</v>
      </c>
      <c r="L79" s="30">
        <v>3</v>
      </c>
      <c r="M79" s="30">
        <v>3</v>
      </c>
      <c r="N79" s="30">
        <v>3</v>
      </c>
    </row>
    <row r="80" spans="1:14" ht="18.75" x14ac:dyDescent="0.2">
      <c r="A80" s="14" t="s">
        <v>125</v>
      </c>
      <c r="B80" s="15"/>
      <c r="C80" s="27"/>
      <c r="D80" s="17"/>
      <c r="E80" s="18"/>
      <c r="F80" s="16"/>
      <c r="G80" s="16"/>
      <c r="H80" s="16"/>
      <c r="I80" s="16"/>
      <c r="J80" s="16"/>
      <c r="K80" s="16"/>
      <c r="L80" s="16"/>
      <c r="M80" s="16"/>
      <c r="N80" s="16"/>
    </row>
    <row r="81" spans="1:14" ht="19.5" x14ac:dyDescent="0.2">
      <c r="A81" s="23" t="s">
        <v>126</v>
      </c>
      <c r="B81" s="3" t="s">
        <v>104</v>
      </c>
      <c r="C81" s="24">
        <f>C82+C85</f>
        <v>183134.2</v>
      </c>
      <c r="D81" s="24">
        <f t="shared" ref="D81:N81" si="35">D82+D85</f>
        <v>207623.6</v>
      </c>
      <c r="E81" s="24">
        <f t="shared" si="35"/>
        <v>251238.39999999997</v>
      </c>
      <c r="F81" s="24">
        <f t="shared" si="35"/>
        <v>207631.5</v>
      </c>
      <c r="G81" s="24">
        <f t="shared" ref="G81:H81" si="36">G82+G85</f>
        <v>207631.5</v>
      </c>
      <c r="H81" s="24">
        <f t="shared" si="36"/>
        <v>207631.5</v>
      </c>
      <c r="I81" s="24">
        <f t="shared" si="35"/>
        <v>199377.3</v>
      </c>
      <c r="J81" s="24">
        <f t="shared" si="35"/>
        <v>199377.3</v>
      </c>
      <c r="K81" s="24">
        <f t="shared" si="35"/>
        <v>199377.3</v>
      </c>
      <c r="L81" s="24">
        <f t="shared" si="35"/>
        <v>201376.8</v>
      </c>
      <c r="M81" s="24">
        <f t="shared" si="35"/>
        <v>201376.8</v>
      </c>
      <c r="N81" s="24">
        <f t="shared" si="35"/>
        <v>201376.8</v>
      </c>
    </row>
    <row r="82" spans="1:14" ht="18.75" x14ac:dyDescent="0.2">
      <c r="A82" s="10" t="s">
        <v>105</v>
      </c>
      <c r="B82" s="3" t="s">
        <v>104</v>
      </c>
      <c r="C82" s="24">
        <f>C83+C84</f>
        <v>74793.599999999991</v>
      </c>
      <c r="D82" s="24">
        <f t="shared" ref="D82:E82" si="37">D83+D84</f>
        <v>70917.600000000006</v>
      </c>
      <c r="E82" s="24">
        <f t="shared" si="37"/>
        <v>79512.099999999991</v>
      </c>
      <c r="F82" s="24">
        <v>81685.100000000006</v>
      </c>
      <c r="G82" s="24">
        <v>81685.100000000006</v>
      </c>
      <c r="H82" s="24">
        <v>81685.100000000006</v>
      </c>
      <c r="I82" s="24">
        <v>81889.3</v>
      </c>
      <c r="J82" s="24">
        <v>81889.3</v>
      </c>
      <c r="K82" s="24">
        <v>81889.3</v>
      </c>
      <c r="L82" s="24">
        <v>84919.2</v>
      </c>
      <c r="M82" s="24">
        <v>84919.2</v>
      </c>
      <c r="N82" s="24">
        <v>84919.2</v>
      </c>
    </row>
    <row r="83" spans="1:14" ht="18.75" x14ac:dyDescent="0.2">
      <c r="A83" s="10" t="s">
        <v>107</v>
      </c>
      <c r="B83" s="3" t="s">
        <v>104</v>
      </c>
      <c r="C83" s="24">
        <v>65686.7</v>
      </c>
      <c r="D83" s="34">
        <v>62447.400000000009</v>
      </c>
      <c r="E83" s="8">
        <v>63262.899999999994</v>
      </c>
      <c r="F83" s="4">
        <v>72107.3</v>
      </c>
      <c r="G83" s="4">
        <v>72107.3</v>
      </c>
      <c r="H83" s="4">
        <v>72107.3</v>
      </c>
      <c r="I83" s="4">
        <v>74733</v>
      </c>
      <c r="J83" s="4">
        <v>74733</v>
      </c>
      <c r="K83" s="4">
        <v>74733</v>
      </c>
      <c r="L83" s="4">
        <v>77585.5</v>
      </c>
      <c r="M83" s="4">
        <v>77585.5</v>
      </c>
      <c r="N83" s="4">
        <v>77585.5</v>
      </c>
    </row>
    <row r="84" spans="1:14" ht="18.75" x14ac:dyDescent="0.2">
      <c r="A84" s="10" t="s">
        <v>106</v>
      </c>
      <c r="B84" s="3" t="s">
        <v>104</v>
      </c>
      <c r="C84" s="24">
        <v>9106.9</v>
      </c>
      <c r="D84" s="34">
        <v>8470.2000000000007</v>
      </c>
      <c r="E84" s="8">
        <v>16249.2</v>
      </c>
      <c r="F84" s="4">
        <v>9577.7999999999993</v>
      </c>
      <c r="G84" s="4">
        <v>9577.7999999999993</v>
      </c>
      <c r="H84" s="4">
        <v>9577.7999999999993</v>
      </c>
      <c r="I84" s="4">
        <v>7156.3</v>
      </c>
      <c r="J84" s="4">
        <v>7156.3</v>
      </c>
      <c r="K84" s="4">
        <v>7156.3</v>
      </c>
      <c r="L84" s="4">
        <v>7333.7</v>
      </c>
      <c r="M84" s="4">
        <v>7333.7</v>
      </c>
      <c r="N84" s="4">
        <v>7333.7</v>
      </c>
    </row>
    <row r="85" spans="1:14" ht="18.75" x14ac:dyDescent="0.2">
      <c r="A85" s="10" t="s">
        <v>108</v>
      </c>
      <c r="B85" s="3" t="s">
        <v>104</v>
      </c>
      <c r="C85" s="24">
        <v>108340.6</v>
      </c>
      <c r="D85" s="34">
        <v>136706</v>
      </c>
      <c r="E85" s="8">
        <v>171726.3</v>
      </c>
      <c r="F85" s="4">
        <v>125946.4</v>
      </c>
      <c r="G85" s="4">
        <v>125946.4</v>
      </c>
      <c r="H85" s="4">
        <v>125946.4</v>
      </c>
      <c r="I85" s="4">
        <v>117488</v>
      </c>
      <c r="J85" s="4">
        <v>117488</v>
      </c>
      <c r="K85" s="4">
        <v>117488</v>
      </c>
      <c r="L85" s="4">
        <v>116457.60000000001</v>
      </c>
      <c r="M85" s="4">
        <v>116457.60000000001</v>
      </c>
      <c r="N85" s="4">
        <v>116457.60000000001</v>
      </c>
    </row>
    <row r="86" spans="1:14" ht="39" x14ac:dyDescent="0.2">
      <c r="A86" s="23" t="s">
        <v>119</v>
      </c>
      <c r="B86" s="3" t="s">
        <v>104</v>
      </c>
      <c r="C86" s="29">
        <v>180439.08000000005</v>
      </c>
      <c r="D86" s="30">
        <v>197032.26</v>
      </c>
      <c r="E86" s="30">
        <v>252166.89</v>
      </c>
      <c r="F86" s="30">
        <v>208931.5</v>
      </c>
      <c r="G86" s="30">
        <v>208931.5</v>
      </c>
      <c r="H86" s="30">
        <v>208931.5</v>
      </c>
      <c r="I86" s="30">
        <v>199377.3</v>
      </c>
      <c r="J86" s="30">
        <v>199377.3</v>
      </c>
      <c r="K86" s="30">
        <v>199377.3</v>
      </c>
      <c r="L86" s="30">
        <v>201376.8</v>
      </c>
      <c r="M86" s="30">
        <v>201376.8</v>
      </c>
      <c r="N86" s="30">
        <v>201376.8</v>
      </c>
    </row>
    <row r="87" spans="1:14" ht="23.25" customHeight="1" x14ac:dyDescent="0.2">
      <c r="A87" s="23" t="s">
        <v>120</v>
      </c>
      <c r="B87" s="3" t="s">
        <v>104</v>
      </c>
      <c r="C87" s="29">
        <f>C81-C86</f>
        <v>2695.1199999999662</v>
      </c>
      <c r="D87" s="29">
        <f t="shared" ref="D87:N87" si="38">D81-D86</f>
        <v>10591.339999999997</v>
      </c>
      <c r="E87" s="29">
        <f t="shared" si="38"/>
        <v>-928.49000000004889</v>
      </c>
      <c r="F87" s="29">
        <f t="shared" si="38"/>
        <v>-1300</v>
      </c>
      <c r="G87" s="29">
        <f t="shared" ref="G87:H87" si="39">G81-G86</f>
        <v>-1300</v>
      </c>
      <c r="H87" s="29">
        <f t="shared" si="39"/>
        <v>-1300</v>
      </c>
      <c r="I87" s="29">
        <f t="shared" si="38"/>
        <v>0</v>
      </c>
      <c r="J87" s="29">
        <f t="shared" si="38"/>
        <v>0</v>
      </c>
      <c r="K87" s="29">
        <f t="shared" si="38"/>
        <v>0</v>
      </c>
      <c r="L87" s="29">
        <f t="shared" si="38"/>
        <v>0</v>
      </c>
      <c r="M87" s="29">
        <f t="shared" si="38"/>
        <v>0</v>
      </c>
      <c r="N87" s="29">
        <f t="shared" si="38"/>
        <v>0</v>
      </c>
    </row>
    <row r="88" spans="1:14" ht="27" customHeight="1" x14ac:dyDescent="0.2">
      <c r="A88" s="23" t="s">
        <v>127</v>
      </c>
      <c r="B88" s="3" t="s">
        <v>104</v>
      </c>
      <c r="C88" s="29">
        <v>33913</v>
      </c>
      <c r="D88" s="30">
        <v>21356.5</v>
      </c>
      <c r="E88" s="30">
        <v>22000</v>
      </c>
      <c r="F88" s="30">
        <v>23300</v>
      </c>
      <c r="G88" s="30">
        <v>23300</v>
      </c>
      <c r="H88" s="30">
        <v>23300</v>
      </c>
      <c r="I88" s="30">
        <v>23300</v>
      </c>
      <c r="J88" s="30">
        <v>23300</v>
      </c>
      <c r="K88" s="30">
        <v>23300</v>
      </c>
      <c r="L88" s="30">
        <v>23300</v>
      </c>
      <c r="M88" s="30">
        <v>23300</v>
      </c>
      <c r="N88" s="30">
        <v>23300</v>
      </c>
    </row>
    <row r="89" spans="1:14" ht="18.75" x14ac:dyDescent="0.2">
      <c r="A89" s="14" t="s">
        <v>117</v>
      </c>
      <c r="B89" s="15"/>
      <c r="C89" s="25"/>
      <c r="D89" s="16"/>
      <c r="E89" s="16"/>
      <c r="F89" s="16"/>
      <c r="G89" s="16"/>
      <c r="H89" s="16"/>
      <c r="I89" s="16"/>
      <c r="J89" s="16"/>
      <c r="K89" s="16"/>
      <c r="L89" s="16"/>
      <c r="M89" s="16"/>
      <c r="N89" s="16"/>
    </row>
    <row r="90" spans="1:14" ht="18.75" x14ac:dyDescent="0.2">
      <c r="A90" s="11" t="s">
        <v>101</v>
      </c>
      <c r="B90" s="3" t="s">
        <v>60</v>
      </c>
      <c r="C90" s="31">
        <v>8100</v>
      </c>
      <c r="D90" s="32">
        <v>8000</v>
      </c>
      <c r="E90" s="32">
        <v>8000</v>
      </c>
      <c r="F90" s="32">
        <v>8000</v>
      </c>
      <c r="G90" s="32">
        <v>8000</v>
      </c>
      <c r="H90" s="32">
        <v>8000</v>
      </c>
      <c r="I90" s="32">
        <v>7900</v>
      </c>
      <c r="J90" s="32">
        <v>7900</v>
      </c>
      <c r="K90" s="32">
        <v>7900</v>
      </c>
      <c r="L90" s="32">
        <v>7900</v>
      </c>
      <c r="M90" s="32">
        <v>7900</v>
      </c>
      <c r="N90" s="32">
        <v>7900</v>
      </c>
    </row>
    <row r="91" spans="1:14" ht="18.75" x14ac:dyDescent="0.2">
      <c r="A91" s="11" t="s">
        <v>62</v>
      </c>
      <c r="B91" s="3" t="s">
        <v>60</v>
      </c>
      <c r="C91" s="31">
        <v>6100</v>
      </c>
      <c r="D91" s="32">
        <v>6000</v>
      </c>
      <c r="E91" s="32">
        <v>6000</v>
      </c>
      <c r="F91" s="32">
        <v>6000</v>
      </c>
      <c r="G91" s="32">
        <v>6000</v>
      </c>
      <c r="H91" s="32">
        <v>6000</v>
      </c>
      <c r="I91" s="32">
        <v>6000</v>
      </c>
      <c r="J91" s="32">
        <v>6000</v>
      </c>
      <c r="K91" s="32">
        <v>6000</v>
      </c>
      <c r="L91" s="32">
        <v>6000</v>
      </c>
      <c r="M91" s="32">
        <v>6000</v>
      </c>
      <c r="N91" s="32">
        <v>6000</v>
      </c>
    </row>
    <row r="92" spans="1:14" ht="45" customHeight="1" x14ac:dyDescent="0.2">
      <c r="A92" s="11" t="s">
        <v>93</v>
      </c>
      <c r="B92" s="3" t="s">
        <v>60</v>
      </c>
      <c r="C92" s="31">
        <v>104</v>
      </c>
      <c r="D92" s="32">
        <v>71</v>
      </c>
      <c r="E92" s="32">
        <v>100</v>
      </c>
      <c r="F92" s="32">
        <v>125</v>
      </c>
      <c r="G92" s="32">
        <v>105</v>
      </c>
      <c r="H92" s="32">
        <v>80</v>
      </c>
      <c r="I92" s="32">
        <v>120</v>
      </c>
      <c r="J92" s="32">
        <v>100</v>
      </c>
      <c r="K92" s="32">
        <v>80</v>
      </c>
      <c r="L92" s="32">
        <v>120</v>
      </c>
      <c r="M92" s="32">
        <v>100</v>
      </c>
      <c r="N92" s="32">
        <v>80</v>
      </c>
    </row>
    <row r="93" spans="1:14" ht="21" customHeight="1" x14ac:dyDescent="0.2">
      <c r="A93" s="11" t="s">
        <v>86</v>
      </c>
      <c r="B93" s="3" t="s">
        <v>60</v>
      </c>
      <c r="C93" s="31">
        <v>624</v>
      </c>
      <c r="D93" s="32">
        <v>620</v>
      </c>
      <c r="E93" s="32">
        <v>618</v>
      </c>
      <c r="F93" s="32">
        <v>615</v>
      </c>
      <c r="G93" s="32">
        <v>612</v>
      </c>
      <c r="H93" s="32">
        <v>612</v>
      </c>
      <c r="I93" s="32">
        <v>608</v>
      </c>
      <c r="J93" s="32">
        <v>600</v>
      </c>
      <c r="K93" s="32">
        <v>600</v>
      </c>
      <c r="L93" s="32">
        <v>589</v>
      </c>
      <c r="M93" s="32">
        <v>580</v>
      </c>
      <c r="N93" s="32">
        <v>580</v>
      </c>
    </row>
    <row r="94" spans="1:14" ht="18.75" x14ac:dyDescent="0.2">
      <c r="A94" s="11" t="s">
        <v>94</v>
      </c>
      <c r="B94" s="3" t="s">
        <v>7</v>
      </c>
      <c r="C94" s="29">
        <v>1.5598752099832014</v>
      </c>
      <c r="D94" s="30">
        <v>1.0811140042330942</v>
      </c>
      <c r="E94" s="30">
        <v>1.5262515262515262</v>
      </c>
      <c r="F94" s="30">
        <v>1.8</v>
      </c>
      <c r="G94" s="30">
        <v>1.5</v>
      </c>
      <c r="H94" s="30">
        <v>1.2</v>
      </c>
      <c r="I94" s="30">
        <v>1.8</v>
      </c>
      <c r="J94" s="30">
        <v>1.4</v>
      </c>
      <c r="K94" s="30">
        <v>1.2</v>
      </c>
      <c r="L94" s="30">
        <v>1.8</v>
      </c>
      <c r="M94" s="30">
        <v>1.4</v>
      </c>
      <c r="N94" s="30">
        <v>1.2</v>
      </c>
    </row>
    <row r="95" spans="1:14" ht="18.75" x14ac:dyDescent="0.2">
      <c r="A95" s="11" t="s">
        <v>100</v>
      </c>
      <c r="B95" s="3" t="s">
        <v>95</v>
      </c>
      <c r="C95" s="36">
        <f>C93/C90*100</f>
        <v>7.7037037037037042</v>
      </c>
      <c r="D95" s="36">
        <f t="shared" ref="D95:N95" si="40">D93/D90*100</f>
        <v>7.75</v>
      </c>
      <c r="E95" s="36">
        <f t="shared" si="40"/>
        <v>7.7249999999999996</v>
      </c>
      <c r="F95" s="36">
        <f t="shared" si="40"/>
        <v>7.6875</v>
      </c>
      <c r="G95" s="36">
        <f t="shared" si="40"/>
        <v>7.6499999999999995</v>
      </c>
      <c r="H95" s="36">
        <f t="shared" si="40"/>
        <v>7.6499999999999995</v>
      </c>
      <c r="I95" s="36">
        <f t="shared" si="40"/>
        <v>7.6962025316455698</v>
      </c>
      <c r="J95" s="36">
        <f t="shared" si="40"/>
        <v>7.59493670886076</v>
      </c>
      <c r="K95" s="36">
        <f t="shared" si="40"/>
        <v>7.59493670886076</v>
      </c>
      <c r="L95" s="36">
        <f t="shared" si="40"/>
        <v>7.4556962025316462</v>
      </c>
      <c r="M95" s="36">
        <f t="shared" si="40"/>
        <v>7.3417721518987342</v>
      </c>
      <c r="N95" s="36">
        <f t="shared" si="40"/>
        <v>7.3417721518987342</v>
      </c>
    </row>
    <row r="96" spans="1:14" ht="42" customHeight="1" x14ac:dyDescent="0.2">
      <c r="A96" s="11" t="s">
        <v>75</v>
      </c>
      <c r="B96" s="3" t="s">
        <v>60</v>
      </c>
      <c r="C96" s="31">
        <v>2400</v>
      </c>
      <c r="D96" s="32">
        <v>2380</v>
      </c>
      <c r="E96" s="32">
        <v>2300</v>
      </c>
      <c r="F96" s="32">
        <v>2300</v>
      </c>
      <c r="G96" s="32">
        <v>2300</v>
      </c>
      <c r="H96" s="32">
        <v>2300</v>
      </c>
      <c r="I96" s="32">
        <v>2300</v>
      </c>
      <c r="J96" s="32">
        <v>2300</v>
      </c>
      <c r="K96" s="32">
        <v>2300</v>
      </c>
      <c r="L96" s="32">
        <v>2300</v>
      </c>
      <c r="M96" s="32">
        <v>2300</v>
      </c>
      <c r="N96" s="32">
        <v>2300</v>
      </c>
    </row>
    <row r="97" spans="1:14" ht="37.5" x14ac:dyDescent="0.2">
      <c r="A97" s="11" t="s">
        <v>64</v>
      </c>
      <c r="B97" s="7" t="s">
        <v>65</v>
      </c>
      <c r="C97" s="31">
        <v>21880</v>
      </c>
      <c r="D97" s="32">
        <v>21950</v>
      </c>
      <c r="E97" s="32">
        <v>24700</v>
      </c>
      <c r="F97" s="32">
        <v>24920</v>
      </c>
      <c r="G97" s="32">
        <v>24920</v>
      </c>
      <c r="H97" s="32">
        <v>24960</v>
      </c>
      <c r="I97" s="32">
        <v>26200</v>
      </c>
      <c r="J97" s="32">
        <v>26200</v>
      </c>
      <c r="K97" s="32">
        <v>26230</v>
      </c>
      <c r="L97" s="32">
        <v>27850</v>
      </c>
      <c r="M97" s="32">
        <v>27850</v>
      </c>
      <c r="N97" s="32">
        <v>27920</v>
      </c>
    </row>
    <row r="98" spans="1:14" ht="18.75" x14ac:dyDescent="0.2">
      <c r="A98" s="11"/>
      <c r="B98" s="7" t="s">
        <v>37</v>
      </c>
      <c r="C98" s="29">
        <v>98.4</v>
      </c>
      <c r="D98" s="30">
        <f>D97/C97*100</f>
        <v>100.3199268738574</v>
      </c>
      <c r="E98" s="30">
        <f t="shared" ref="E98" si="41">E97/D97*100</f>
        <v>112.52847380410023</v>
      </c>
      <c r="F98" s="30">
        <f t="shared" ref="F98" si="42">F97/E97*100</f>
        <v>100.89068825910931</v>
      </c>
      <c r="G98" s="30">
        <f>G97/E97*100</f>
        <v>100.89068825910931</v>
      </c>
      <c r="H98" s="30">
        <f t="shared" ref="H98:N98" si="43">H97/E97*100</f>
        <v>101.05263157894737</v>
      </c>
      <c r="I98" s="30">
        <f t="shared" si="43"/>
        <v>105.13643659711076</v>
      </c>
      <c r="J98" s="30">
        <f t="shared" si="43"/>
        <v>105.13643659711076</v>
      </c>
      <c r="K98" s="30">
        <f t="shared" si="43"/>
        <v>105.08814102564104</v>
      </c>
      <c r="L98" s="30">
        <f t="shared" si="43"/>
        <v>106.29770992366412</v>
      </c>
      <c r="M98" s="30">
        <f t="shared" si="43"/>
        <v>106.29770992366412</v>
      </c>
      <c r="N98" s="30">
        <f t="shared" si="43"/>
        <v>106.44300419367137</v>
      </c>
    </row>
    <row r="99" spans="1:14" ht="42.75" customHeight="1" x14ac:dyDescent="0.2">
      <c r="A99" s="10" t="s">
        <v>63</v>
      </c>
      <c r="B99" s="3" t="s">
        <v>123</v>
      </c>
      <c r="C99" s="31">
        <v>630</v>
      </c>
      <c r="D99" s="32">
        <v>632</v>
      </c>
      <c r="E99" s="32">
        <v>682</v>
      </c>
      <c r="F99" s="32">
        <v>688</v>
      </c>
      <c r="G99" s="32">
        <v>688</v>
      </c>
      <c r="H99" s="32">
        <v>689</v>
      </c>
      <c r="I99" s="32">
        <v>723</v>
      </c>
      <c r="J99" s="32">
        <v>723</v>
      </c>
      <c r="K99" s="32">
        <v>724</v>
      </c>
      <c r="L99" s="32">
        <v>769</v>
      </c>
      <c r="M99" s="32">
        <v>769</v>
      </c>
      <c r="N99" s="32">
        <v>771</v>
      </c>
    </row>
    <row r="100" spans="1:14" ht="37.5" x14ac:dyDescent="0.2">
      <c r="A100" s="11" t="s">
        <v>66</v>
      </c>
      <c r="B100" s="7" t="s">
        <v>65</v>
      </c>
      <c r="C100" s="31">
        <v>22779.8</v>
      </c>
      <c r="D100" s="32">
        <v>22977.599999999999</v>
      </c>
      <c r="E100" s="32">
        <v>26200</v>
      </c>
      <c r="F100" s="32">
        <v>26600</v>
      </c>
      <c r="G100" s="32">
        <v>26600</v>
      </c>
      <c r="H100" s="32">
        <v>26650</v>
      </c>
      <c r="I100" s="32">
        <v>27950</v>
      </c>
      <c r="J100" s="32">
        <v>27950</v>
      </c>
      <c r="K100" s="32">
        <v>28050</v>
      </c>
      <c r="L100" s="32">
        <v>29740</v>
      </c>
      <c r="M100" s="32">
        <v>29740</v>
      </c>
      <c r="N100" s="32">
        <v>29870</v>
      </c>
    </row>
    <row r="101" spans="1:14" ht="18.75" x14ac:dyDescent="0.2">
      <c r="A101" s="11"/>
      <c r="B101" s="7" t="s">
        <v>37</v>
      </c>
      <c r="C101" s="29">
        <v>98.6</v>
      </c>
      <c r="D101" s="30">
        <f>D100/C100*100</f>
        <v>100.86831315463701</v>
      </c>
      <c r="E101" s="30">
        <f t="shared" ref="E101" si="44">E100/D100*100</f>
        <v>114.02409302973331</v>
      </c>
      <c r="F101" s="30">
        <f t="shared" ref="F101" si="45">F100/E100*100</f>
        <v>101.52671755725191</v>
      </c>
      <c r="G101" s="30">
        <f>G100/E100*100</f>
        <v>101.52671755725191</v>
      </c>
      <c r="H101" s="30">
        <f t="shared" ref="H101:N101" si="46">H100/E100*100</f>
        <v>101.71755725190839</v>
      </c>
      <c r="I101" s="30">
        <f t="shared" si="46"/>
        <v>105.07518796992481</v>
      </c>
      <c r="J101" s="30">
        <f t="shared" si="46"/>
        <v>105.07518796992481</v>
      </c>
      <c r="K101" s="30">
        <f t="shared" si="46"/>
        <v>105.25328330206378</v>
      </c>
      <c r="L101" s="30">
        <f t="shared" si="46"/>
        <v>106.40429338103756</v>
      </c>
      <c r="M101" s="30">
        <f t="shared" si="46"/>
        <v>106.40429338103756</v>
      </c>
      <c r="N101" s="30">
        <f t="shared" si="46"/>
        <v>106.48841354723709</v>
      </c>
    </row>
    <row r="102" spans="1:14" ht="37.5" x14ac:dyDescent="0.2">
      <c r="A102" s="11" t="s">
        <v>67</v>
      </c>
      <c r="B102" s="3" t="s">
        <v>65</v>
      </c>
      <c r="C102" s="31">
        <v>9099</v>
      </c>
      <c r="D102" s="32">
        <v>9536</v>
      </c>
      <c r="E102" s="32">
        <v>9593</v>
      </c>
      <c r="F102" s="32">
        <v>9860</v>
      </c>
      <c r="G102" s="32">
        <v>9860</v>
      </c>
      <c r="H102" s="32">
        <v>9860</v>
      </c>
      <c r="I102" s="32">
        <v>10076</v>
      </c>
      <c r="J102" s="32">
        <v>10076</v>
      </c>
      <c r="K102" s="32">
        <v>10076</v>
      </c>
      <c r="L102" s="32">
        <v>10408</v>
      </c>
      <c r="M102" s="32">
        <v>10408</v>
      </c>
      <c r="N102" s="32">
        <v>10408</v>
      </c>
    </row>
    <row r="103" spans="1:14" ht="30.75" customHeight="1" x14ac:dyDescent="0.2">
      <c r="A103" s="14" t="s">
        <v>118</v>
      </c>
      <c r="B103" s="19"/>
      <c r="C103" s="28"/>
      <c r="D103" s="16"/>
      <c r="E103" s="16"/>
      <c r="F103" s="16"/>
      <c r="G103" s="16"/>
      <c r="H103" s="16"/>
      <c r="I103" s="16"/>
      <c r="J103" s="16"/>
      <c r="K103" s="16"/>
      <c r="L103" s="16"/>
      <c r="M103" s="16"/>
      <c r="N103" s="16"/>
    </row>
    <row r="104" spans="1:14" ht="37.5" x14ac:dyDescent="0.2">
      <c r="A104" s="11" t="s">
        <v>8</v>
      </c>
      <c r="B104" s="7" t="s">
        <v>122</v>
      </c>
      <c r="C104" s="35">
        <v>218.4</v>
      </c>
      <c r="D104" s="30">
        <v>289.89999999999998</v>
      </c>
      <c r="E104" s="30">
        <v>330</v>
      </c>
      <c r="F104" s="30">
        <v>345</v>
      </c>
      <c r="G104" s="30">
        <v>346</v>
      </c>
      <c r="H104" s="30">
        <v>348</v>
      </c>
      <c r="I104" s="30">
        <v>358</v>
      </c>
      <c r="J104" s="30">
        <v>360</v>
      </c>
      <c r="K104" s="30">
        <v>362</v>
      </c>
      <c r="L104" s="30">
        <v>373</v>
      </c>
      <c r="M104" s="30">
        <v>376</v>
      </c>
      <c r="N104" s="30">
        <v>380</v>
      </c>
    </row>
    <row r="105" spans="1:14" ht="37.5" x14ac:dyDescent="0.2">
      <c r="A105" s="11" t="s">
        <v>68</v>
      </c>
      <c r="B105" s="7" t="s">
        <v>43</v>
      </c>
      <c r="C105" s="36">
        <v>100.9</v>
      </c>
      <c r="D105" s="36">
        <f t="shared" ref="D105:F105" si="47">(D104/(D106*0.01)/C104)*100</f>
        <v>127.30228755931256</v>
      </c>
      <c r="E105" s="36">
        <f t="shared" si="47"/>
        <v>111.38195301841718</v>
      </c>
      <c r="F105" s="36">
        <f t="shared" si="47"/>
        <v>100.3315302739487</v>
      </c>
      <c r="G105" s="36">
        <f>(G104/(G106*0.01)/E104)*100</f>
        <v>100.62234630372826</v>
      </c>
      <c r="H105" s="36">
        <f>(H104/(H106*0.01)/E104)*100</f>
        <v>101.20397836328738</v>
      </c>
      <c r="I105" s="36">
        <f t="shared" ref="I105:N105" si="48">(I104/(I106*0.01)/F104)*100</f>
        <v>100.2590492193517</v>
      </c>
      <c r="J105" s="36">
        <f t="shared" si="48"/>
        <v>100.52777079668257</v>
      </c>
      <c r="K105" s="36">
        <f t="shared" si="48"/>
        <v>100.50530290410352</v>
      </c>
      <c r="L105" s="36">
        <f t="shared" si="48"/>
        <v>100.18263859045982</v>
      </c>
      <c r="M105" s="36">
        <f t="shared" si="48"/>
        <v>100.42735042735043</v>
      </c>
      <c r="N105" s="36">
        <f t="shared" si="48"/>
        <v>100.93497662558435</v>
      </c>
    </row>
    <row r="106" spans="1:14" ht="18.75" x14ac:dyDescent="0.2">
      <c r="A106" s="10" t="s">
        <v>9</v>
      </c>
      <c r="B106" s="7" t="s">
        <v>7</v>
      </c>
      <c r="C106" s="35">
        <v>107.55</v>
      </c>
      <c r="D106" s="30">
        <v>104.27</v>
      </c>
      <c r="E106" s="30">
        <v>102.2</v>
      </c>
      <c r="F106" s="30">
        <v>104.2</v>
      </c>
      <c r="G106" s="30">
        <v>104.2</v>
      </c>
      <c r="H106" s="30">
        <v>104.2</v>
      </c>
      <c r="I106" s="30">
        <v>103.5</v>
      </c>
      <c r="J106" s="30">
        <v>103.5</v>
      </c>
      <c r="K106" s="30">
        <v>103.5</v>
      </c>
      <c r="L106" s="30">
        <v>104</v>
      </c>
      <c r="M106" s="30">
        <v>104</v>
      </c>
      <c r="N106" s="30">
        <v>104</v>
      </c>
    </row>
    <row r="107" spans="1:14" ht="37.5" x14ac:dyDescent="0.2">
      <c r="A107" s="11" t="s">
        <v>10</v>
      </c>
      <c r="B107" s="7" t="s">
        <v>41</v>
      </c>
      <c r="C107" s="35">
        <v>43</v>
      </c>
      <c r="D107" s="30">
        <v>47.3</v>
      </c>
      <c r="E107" s="30">
        <v>48.6</v>
      </c>
      <c r="F107" s="30">
        <v>49.3</v>
      </c>
      <c r="G107" s="30">
        <v>50</v>
      </c>
      <c r="H107" s="30">
        <v>51</v>
      </c>
      <c r="I107" s="30">
        <v>53</v>
      </c>
      <c r="J107" s="30">
        <v>54</v>
      </c>
      <c r="K107" s="30">
        <v>55</v>
      </c>
      <c r="L107" s="30">
        <v>54</v>
      </c>
      <c r="M107" s="30">
        <v>55</v>
      </c>
      <c r="N107" s="30">
        <v>56</v>
      </c>
    </row>
    <row r="108" spans="1:14" ht="37.5" x14ac:dyDescent="0.2">
      <c r="A108" s="11" t="s">
        <v>69</v>
      </c>
      <c r="B108" s="7" t="s">
        <v>43</v>
      </c>
      <c r="C108" s="36">
        <v>100.9</v>
      </c>
      <c r="D108" s="36">
        <f t="shared" ref="D108" si="49">(D107/(D109*0.01)/C107)*100</f>
        <v>104.06811731315042</v>
      </c>
      <c r="E108" s="36">
        <f t="shared" ref="E108" si="50">(E107/(E109*0.01)/D107)*100</f>
        <v>98.796552284924388</v>
      </c>
      <c r="F108" s="36">
        <f t="shared" ref="F108" si="51">(F107/(F109*0.01)/E107)*100</f>
        <v>96.79420726918606</v>
      </c>
      <c r="G108" s="36">
        <f>(G107/(G109*0.01)/E107)*100</f>
        <v>98.168567210127861</v>
      </c>
      <c r="H108" s="36">
        <f>(H107/(H109*0.01)/E107)*100</f>
        <v>100.1319385543304</v>
      </c>
      <c r="I108" s="36">
        <f t="shared" ref="I108" si="52">(I107/(I109*0.01)/F107)*100</f>
        <v>103.17185316114666</v>
      </c>
      <c r="J108" s="36">
        <f t="shared" ref="J108" si="53">(J107/(J109*0.01)/G107)*100</f>
        <v>103.6468330134357</v>
      </c>
      <c r="K108" s="36">
        <f t="shared" ref="K108" si="54">(K107/(K109*0.01)/H107)*100</f>
        <v>103.49629295096156</v>
      </c>
      <c r="L108" s="36">
        <f t="shared" ref="L108" si="55">(L107/(L109*0.01)/I107)*100</f>
        <v>97.686282313355889</v>
      </c>
      <c r="M108" s="36">
        <f t="shared" ref="M108" si="56">(M107/(M109*0.01)/J107)*100</f>
        <v>97.652782216540601</v>
      </c>
      <c r="N108" s="36">
        <f t="shared" ref="N108" si="57">(N107/(N109*0.01)/K107)*100</f>
        <v>97.620500305064056</v>
      </c>
    </row>
    <row r="109" spans="1:14" ht="18.75" x14ac:dyDescent="0.2">
      <c r="A109" s="10" t="s">
        <v>11</v>
      </c>
      <c r="B109" s="7" t="s">
        <v>7</v>
      </c>
      <c r="C109" s="35">
        <v>107.1</v>
      </c>
      <c r="D109" s="30">
        <v>105.7</v>
      </c>
      <c r="E109" s="30">
        <v>104</v>
      </c>
      <c r="F109" s="30">
        <v>104.8</v>
      </c>
      <c r="G109" s="30">
        <v>104.8</v>
      </c>
      <c r="H109" s="30">
        <v>104.8</v>
      </c>
      <c r="I109" s="30">
        <v>104.2</v>
      </c>
      <c r="J109" s="30">
        <v>104.2</v>
      </c>
      <c r="K109" s="30">
        <v>104.2</v>
      </c>
      <c r="L109" s="30">
        <v>104.3</v>
      </c>
      <c r="M109" s="30">
        <v>104.3</v>
      </c>
      <c r="N109" s="30">
        <v>104.3</v>
      </c>
    </row>
  </sheetData>
  <mergeCells count="12">
    <mergeCell ref="A2:N2"/>
    <mergeCell ref="A3:N3"/>
    <mergeCell ref="A4:N4"/>
    <mergeCell ref="A7:A10"/>
    <mergeCell ref="B7:B10"/>
    <mergeCell ref="D8:D10"/>
    <mergeCell ref="E8:E10"/>
    <mergeCell ref="C8:C10"/>
    <mergeCell ref="A5:N5"/>
    <mergeCell ref="F8:H8"/>
    <mergeCell ref="I8:K8"/>
    <mergeCell ref="L8:N8"/>
  </mergeCells>
  <phoneticPr fontId="4" type="noConversion"/>
  <pageMargins left="0.19685039370078741" right="0.19685039370078741" top="0.39370078740157483" bottom="0.19685039370078741" header="0" footer="0"/>
  <pageSetup paperSize="9" scale="49" fitToHeight="0" orientation="landscape" r:id="rId1"/>
  <headerFooter alignWithMargins="0"/>
  <rowBreaks count="1" manualBreakCount="1">
    <brk id="77" max="13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>economy.gov.ru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Borovaya</dc:creator>
  <cp:lastModifiedBy>User</cp:lastModifiedBy>
  <cp:lastPrinted>2018-11-19T12:12:41Z</cp:lastPrinted>
  <dcterms:created xsi:type="dcterms:W3CDTF">2013-05-25T16:45:04Z</dcterms:created>
  <dcterms:modified xsi:type="dcterms:W3CDTF">2018-11-19T12:22:28Z</dcterms:modified>
</cp:coreProperties>
</file>