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110" windowWidth="18555" windowHeight="11400"/>
  </bookViews>
  <sheets>
    <sheet name="прогноз основых характеристик" sheetId="10" r:id="rId1"/>
  </sheets>
  <definedNames>
    <definedName name="_xlnm._FilterDatabase" localSheetId="0" hidden="1">'прогноз основых характеристик'!$A$7:$K$7</definedName>
    <definedName name="_xlnm.Print_Titles" localSheetId="0">'прогноз основых характеристик'!$5:$6</definedName>
    <definedName name="_xlnm.Print_Area" localSheetId="0">'прогноз основых характеристик'!$A$1:$K$41</definedName>
    <definedName name="Регионы">#REF!</definedName>
  </definedNames>
  <calcPr calcId="145621"/>
</workbook>
</file>

<file path=xl/calcChain.xml><?xml version="1.0" encoding="utf-8"?>
<calcChain xmlns="http://schemas.openxmlformats.org/spreadsheetml/2006/main">
  <c r="H28" i="10" l="1"/>
  <c r="G28" i="10"/>
  <c r="F31" i="10" l="1"/>
  <c r="I31" i="10"/>
  <c r="H31" i="10" l="1"/>
  <c r="G31" i="10"/>
  <c r="H39" i="10"/>
  <c r="G39" i="10"/>
  <c r="F37" i="10"/>
  <c r="K22" i="10" l="1"/>
  <c r="J22" i="10"/>
  <c r="I22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9" i="10"/>
  <c r="J8" i="10"/>
  <c r="J23" i="10" s="1"/>
  <c r="K8" i="10"/>
  <c r="H8" i="10"/>
  <c r="H23" i="10" s="1"/>
  <c r="G8" i="10"/>
  <c r="G23" i="10" s="1"/>
  <c r="F8" i="10"/>
  <c r="F23" i="10" s="1"/>
  <c r="D23" i="10"/>
  <c r="E23" i="10"/>
  <c r="C23" i="10"/>
  <c r="I8" i="10" l="1"/>
  <c r="I23" i="10" s="1"/>
  <c r="K23" i="10"/>
  <c r="H40" i="10"/>
  <c r="K39" i="10"/>
  <c r="G40" i="10"/>
  <c r="J39" i="10"/>
  <c r="F40" i="10"/>
  <c r="I39" i="10"/>
  <c r="E40" i="10"/>
  <c r="D40" i="10"/>
  <c r="C40" i="10"/>
  <c r="H34" i="10"/>
  <c r="G34" i="10"/>
  <c r="F34" i="10"/>
  <c r="E34" i="10"/>
  <c r="D34" i="10"/>
  <c r="C34" i="10"/>
  <c r="E31" i="10"/>
  <c r="D31" i="10"/>
  <c r="C31" i="10"/>
  <c r="E28" i="10"/>
  <c r="D28" i="10"/>
  <c r="C28" i="10"/>
  <c r="I40" i="10" l="1"/>
  <c r="K38" i="10"/>
  <c r="J38" i="10"/>
  <c r="I38" i="10"/>
  <c r="K37" i="10"/>
  <c r="J37" i="10"/>
  <c r="I37" i="10"/>
  <c r="K36" i="10"/>
  <c r="J36" i="10"/>
  <c r="I36" i="10"/>
  <c r="K35" i="10"/>
  <c r="J35" i="10"/>
  <c r="I35" i="10"/>
  <c r="K34" i="10"/>
  <c r="J34" i="10"/>
  <c r="I34" i="10"/>
  <c r="K33" i="10"/>
  <c r="J33" i="10"/>
  <c r="I33" i="10"/>
  <c r="K32" i="10"/>
  <c r="J32" i="10"/>
  <c r="I32" i="10"/>
  <c r="K31" i="10"/>
  <c r="J31" i="10"/>
  <c r="K30" i="10"/>
  <c r="J30" i="10"/>
  <c r="I30" i="10"/>
  <c r="K29" i="10"/>
  <c r="J29" i="10"/>
  <c r="I29" i="10"/>
  <c r="K28" i="10"/>
  <c r="J28" i="10"/>
  <c r="I28" i="10"/>
  <c r="K27" i="10"/>
  <c r="J27" i="10"/>
  <c r="I27" i="10"/>
  <c r="K26" i="10"/>
  <c r="J26" i="10"/>
  <c r="I26" i="10"/>
  <c r="K25" i="10"/>
  <c r="J25" i="10"/>
  <c r="I25" i="10"/>
  <c r="J40" i="10" l="1"/>
  <c r="K40" i="10"/>
  <c r="K41" i="10" s="1"/>
  <c r="D41" i="10"/>
  <c r="E41" i="10"/>
  <c r="F41" i="10"/>
  <c r="G41" i="10"/>
  <c r="H41" i="10"/>
  <c r="I41" i="10"/>
  <c r="J41" i="10"/>
  <c r="C41" i="10"/>
</calcChain>
</file>

<file path=xl/sharedStrings.xml><?xml version="1.0" encoding="utf-8"?>
<sst xmlns="http://schemas.openxmlformats.org/spreadsheetml/2006/main" count="80" uniqueCount="74">
  <si>
    <t xml:space="preserve">Наименование </t>
  </si>
  <si>
    <t>Областной бюджет</t>
  </si>
  <si>
    <t>Местные бюджеты</t>
  </si>
  <si>
    <t>1 00 00000 00 0000 000</t>
  </si>
  <si>
    <t>1 01 00000 00 0000 000</t>
  </si>
  <si>
    <t>1 03 00000 00 0000 000</t>
  </si>
  <si>
    <t>1 05 00000 00 0000 000</t>
  </si>
  <si>
    <t>НАЛОГИ НА СОВОКУПНЫЙ ДОХОД</t>
  </si>
  <si>
    <t>1 06 00000 00 0000 000</t>
  </si>
  <si>
    <t>1 07 00000 00 0000 000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</si>
  <si>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</si>
  <si>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</si>
  <si>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</si>
  <si>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</si>
  <si>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</si>
  <si>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</si>
  <si>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</si>
  <si>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</si>
  <si>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</si>
  <si>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</si>
  <si>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</si>
  <si>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</si>
  <si>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</si>
  <si>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</si>
  <si>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</si>
  <si>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</si>
  <si>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</si>
  <si>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</si>
  <si>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</si>
  <si>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</si>
  <si>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</si>
  <si>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</si>
  <si>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</si>
  <si>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</si>
  <si>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</si>
  <si>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</si>
  <si>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</si>
  <si>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</si>
  <si>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</si>
  <si>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</si>
  <si>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</si>
  <si>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</si>
  <si>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</si>
  <si>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</si>
  <si>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</si>
  <si>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</si>
  <si>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</si>
  <si>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</si>
  <si>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</si>
  <si>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</si>
  <si>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</si>
  <si>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</si>
  <si>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</si>
  <si>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</si>
  <si>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ИТОГО РАСХОДОВ</t>
  </si>
  <si>
    <t xml:space="preserve">Код бюджетной классификации </t>
  </si>
  <si>
    <t>Консолидированный бюджет</t>
  </si>
  <si>
    <t>2019 год</t>
  </si>
  <si>
    <t>2020 год</t>
  </si>
  <si>
    <t>2021 год</t>
  </si>
  <si>
    <t xml:space="preserve">НАЛОГОВЫЕ И НЕНАЛОГОВЫЕ ДОХОДЫ                                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</si>
  <si>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</si>
  <si>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</si>
  <si>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ИМУЩЕСТВО</t>
  </si>
  <si>
    <t>НАЛОГИ, СБОРЫ И РЕГУЛЯРНЫЕ ПЛАТЕЖИ ЗА ПОЛЬЗОВАНИЕ ПРИРОДНЫМИ РЕСУРСАМИ</t>
  </si>
  <si>
    <t>ДОХОДЫ ОТ ОКАЗАНИЯ ПЛАТНЫХ УСЛУГ И КОМПЕНСАЦИИ ЗАТРАТ ГОСУДАРСТВА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</si>
  <si>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</si>
  <si>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ДЕФИЦИТ БЮДЖЕТА (-), ПРОФИЦИТ БЮДЖЕТА (+)</t>
  </si>
  <si>
    <t>ПРОГНОЗ ОСНОВНЫХ ХАРАКТЕРИСТИК КОНСОЛИДИРОВАННОГО БЮДЖЕТА МУНИЦИПАЛЬНОГО ОБРАЗОВАНИЯ "ГОРОДСКОЙ ОКРУГ "ГОРОД ФОКИНО" 
НА 2019 ГОД И НА ПЛАНОВЫЙ ПЕРИОД 2020 И 2021 ГОДОВ</t>
  </si>
  <si>
    <t>9999</t>
  </si>
  <si>
    <t>УСЛОВНО УТВЕРЖДЕННЫЕ РАСХОДЫ</t>
  </si>
  <si>
    <t>рублей</t>
  </si>
  <si>
    <t>1 17 00000 00 0000 000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</si>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</sst>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р_."/>
    <numFmt numFmtId="166" formatCode="#,##0.00_р_."/>
  </numFmts>
  <fonts count="8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4" fontId="6" fillId="0" borderId="2">
      <alignment horizontal="right"/>
    </xf>
    <xf numFmtId="4" fontId="6" fillId="0" borderId="2">
      <alignment horizontal="right"/>
    </xf>
    <xf numFmtId="0" fontId="7" fillId="0" borderId="0"/>
    <xf numFmtId="0" fontId="5" fillId="0" borderId="0"/>
  </cellStyleXfs>
  <cellXfs count="42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9" fontId="1" fillId="3" borderId="1" xfId="0" quotePrefix="1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</cellXfs>
  <cellStyles count="5">
    <cellStyle name="xl58" xfId="1"/>
    <cellStyle name="xl96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view="pageBreakPreview" zoomScale="70" zoomScaleNormal="85" zoomScaleSheetLayoutView="70" workbookViewId="0">
      <pane ySplit="7" topLeftCell="A20" activePane="bottomLeft" state="frozen"/>
      <selection pane="bottomLeft" activeCell="H29" sqref="H29"/>
    </sheetView>
  </sheetViews>
  <sheetFormatPr defaultRowHeight="15.75" x14ac:dyDescent="0.2"/>
  <cols>
    <col min="1" max="1" width="25.7109375" style="1" customWidth="1"/>
    <col min="2" max="2" width="36.7109375" style="1" customWidth="1"/>
    <col min="3" max="3" width="20.140625" style="21" customWidth="1"/>
    <col min="4" max="4" width="20" style="21" customWidth="1"/>
    <col min="5" max="5" width="21.28515625" style="21" customWidth="1"/>
    <col min="6" max="8" width="19" style="1" bestFit="1" customWidth="1"/>
    <col min="9" max="11" width="20.7109375" style="29" bestFit="1" customWidth="1"/>
    <col min="12" max="16384" width="9.140625" style="1"/>
  </cols>
  <sheetData>
    <row r="1" spans="1:11" x14ac:dyDescent="0.2">
      <c r="A1" s="36" t="s">
        <v>68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14.2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9.7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24" customHeight="1" x14ac:dyDescent="0.2">
      <c r="A4" s="38" t="s">
        <v>71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ht="30.75" customHeight="1" x14ac:dyDescent="0.2">
      <c r="A5" s="39" t="s">
        <v>55</v>
      </c>
      <c r="B5" s="39" t="s">
        <v>0</v>
      </c>
      <c r="C5" s="39" t="s">
        <v>1</v>
      </c>
      <c r="D5" s="39"/>
      <c r="E5" s="39"/>
      <c r="F5" s="40" t="s">
        <v>2</v>
      </c>
      <c r="G5" s="40"/>
      <c r="H5" s="40"/>
      <c r="I5" s="41" t="s">
        <v>56</v>
      </c>
      <c r="J5" s="41"/>
      <c r="K5" s="41"/>
    </row>
    <row r="6" spans="1:11" ht="22.5" customHeight="1" x14ac:dyDescent="0.2">
      <c r="A6" s="39"/>
      <c r="B6" s="39"/>
      <c r="C6" s="4" t="s">
        <v>57</v>
      </c>
      <c r="D6" s="4" t="s">
        <v>58</v>
      </c>
      <c r="E6" s="4" t="s">
        <v>59</v>
      </c>
      <c r="F6" s="4" t="s">
        <v>57</v>
      </c>
      <c r="G6" s="4" t="s">
        <v>58</v>
      </c>
      <c r="H6" s="4" t="s">
        <v>59</v>
      </c>
      <c r="I6" s="23" t="s">
        <v>57</v>
      </c>
      <c r="J6" s="23" t="s">
        <v>58</v>
      </c>
      <c r="K6" s="23" t="s">
        <v>59</v>
      </c>
    </row>
    <row r="7" spans="1:11" ht="22.5" customHeight="1" x14ac:dyDescent="0.2">
      <c r="A7" s="5">
        <v>1</v>
      </c>
      <c r="B7" s="5">
        <v>2</v>
      </c>
      <c r="C7" s="6">
        <v>3</v>
      </c>
      <c r="D7" s="5">
        <v>4</v>
      </c>
      <c r="E7" s="6">
        <v>5</v>
      </c>
      <c r="F7" s="5">
        <v>6</v>
      </c>
      <c r="G7" s="6">
        <v>7</v>
      </c>
      <c r="H7" s="5">
        <v>8</v>
      </c>
      <c r="I7" s="30">
        <v>9</v>
      </c>
      <c r="J7" s="31">
        <v>10</v>
      </c>
      <c r="K7" s="30">
        <v>11</v>
      </c>
    </row>
    <row r="8" spans="1:11" s="2" customFormat="1" ht="41.25" customHeight="1" x14ac:dyDescent="0.2">
      <c r="A8" s="7" t="s">
        <v>3</v>
      </c>
      <c r="B8" s="7" t="s">
        <v>60</v>
      </c>
      <c r="C8" s="8">
        <v>27976633</v>
      </c>
      <c r="D8" s="8">
        <v>29489244</v>
      </c>
      <c r="E8" s="8">
        <v>31607688.899999999</v>
      </c>
      <c r="F8" s="8">
        <f>F9+F10+F11+F12+F13+F14+F15+F16+F17+F18+F19+F20+F21</f>
        <v>81685061</v>
      </c>
      <c r="G8" s="8">
        <f>G9+G10+G11+G12+G13+G14+G15+G16+G17+G18+G19+G20+G21</f>
        <v>81226537</v>
      </c>
      <c r="H8" s="8">
        <f>H9+H10+H11+H12+H13+H14+H15+H16+H17+H18+H19+H20+H21</f>
        <v>84164813</v>
      </c>
      <c r="I8" s="8">
        <f t="shared" ref="I8:K8" si="0">I9+I10+I11+I12+I13+I14+I15+I16+I17+I18+I19+I20+I21</f>
        <v>81685061</v>
      </c>
      <c r="J8" s="8">
        <f t="shared" si="0"/>
        <v>81226537</v>
      </c>
      <c r="K8" s="8">
        <f t="shared" si="0"/>
        <v>84164813</v>
      </c>
    </row>
    <row r="9" spans="1:11" ht="45.75" customHeight="1" x14ac:dyDescent="0.2">
      <c r="A9" s="9" t="s">
        <v>4</v>
      </c>
      <c r="B9" s="10" t="s">
        <v>61</v>
      </c>
      <c r="C9" s="11"/>
      <c r="D9" s="11"/>
      <c r="E9" s="11"/>
      <c r="F9" s="12">
        <v>46594000</v>
      </c>
      <c r="G9" s="11">
        <v>47213000</v>
      </c>
      <c r="H9" s="11">
        <v>50033000</v>
      </c>
      <c r="I9" s="24">
        <f>F9+C9</f>
        <v>46594000</v>
      </c>
      <c r="J9" s="11">
        <v>47213000</v>
      </c>
      <c r="K9" s="11">
        <v>50033000</v>
      </c>
    </row>
    <row r="10" spans="1:11" ht="84.75" customHeight="1" x14ac:dyDescent="0.2">
      <c r="A10" s="9" t="s">
        <v>5</v>
      </c>
      <c r="B10" s="10" t="s">
        <v>62</v>
      </c>
      <c r="C10" s="11"/>
      <c r="D10" s="11"/>
      <c r="E10" s="11"/>
      <c r="F10" s="12">
        <v>1599355</v>
      </c>
      <c r="G10" s="11">
        <v>1036340</v>
      </c>
      <c r="H10" s="11">
        <v>1171270</v>
      </c>
      <c r="I10" s="24">
        <f t="shared" ref="I10:I21" si="1">F10+C10</f>
        <v>1599355</v>
      </c>
      <c r="J10" s="11">
        <v>1036340</v>
      </c>
      <c r="K10" s="11">
        <v>1171270</v>
      </c>
    </row>
    <row r="11" spans="1:11" s="3" customFormat="1" ht="39" customHeight="1" x14ac:dyDescent="0.2">
      <c r="A11" s="9" t="s">
        <v>6</v>
      </c>
      <c r="B11" s="10" t="s">
        <v>7</v>
      </c>
      <c r="C11" s="11"/>
      <c r="D11" s="11"/>
      <c r="E11" s="11"/>
      <c r="F11" s="12">
        <v>3713000</v>
      </c>
      <c r="G11" s="11">
        <v>3743000</v>
      </c>
      <c r="H11" s="11">
        <v>2617000</v>
      </c>
      <c r="I11" s="24">
        <f t="shared" si="1"/>
        <v>3713000</v>
      </c>
      <c r="J11" s="11">
        <v>3743000</v>
      </c>
      <c r="K11" s="11">
        <v>2617000</v>
      </c>
    </row>
    <row r="12" spans="1:11" ht="33.75" customHeight="1" x14ac:dyDescent="0.2">
      <c r="A12" s="9" t="s">
        <v>8</v>
      </c>
      <c r="B12" s="10" t="s">
        <v>63</v>
      </c>
      <c r="C12" s="11"/>
      <c r="D12" s="11"/>
      <c r="E12" s="11"/>
      <c r="F12" s="12">
        <v>20181000</v>
      </c>
      <c r="G12" s="11">
        <v>21979000</v>
      </c>
      <c r="H12" s="11">
        <v>22893000</v>
      </c>
      <c r="I12" s="24">
        <f t="shared" si="1"/>
        <v>20181000</v>
      </c>
      <c r="J12" s="11">
        <v>21979000</v>
      </c>
      <c r="K12" s="11">
        <v>22893000</v>
      </c>
    </row>
    <row r="13" spans="1:11" ht="66.75" customHeight="1" x14ac:dyDescent="0.2">
      <c r="A13" s="9" t="s">
        <v>9</v>
      </c>
      <c r="B13" s="10" t="s">
        <v>64</v>
      </c>
      <c r="C13" s="11"/>
      <c r="D13" s="11"/>
      <c r="E13" s="11"/>
      <c r="F13" s="14">
        <v>0</v>
      </c>
      <c r="G13" s="11"/>
      <c r="H13" s="11"/>
      <c r="I13" s="24">
        <f t="shared" si="1"/>
        <v>0</v>
      </c>
      <c r="J13" s="11"/>
      <c r="K13" s="11"/>
    </row>
    <row r="14" spans="1:11" ht="33" customHeight="1" x14ac:dyDescent="0.2">
      <c r="A14" s="9" t="s">
        <v>10</v>
      </c>
      <c r="B14" s="10" t="s">
        <v>11</v>
      </c>
      <c r="C14" s="11"/>
      <c r="D14" s="11"/>
      <c r="E14" s="11"/>
      <c r="F14" s="12">
        <v>20000</v>
      </c>
      <c r="G14" s="11">
        <v>22000</v>
      </c>
      <c r="H14" s="11">
        <v>30000</v>
      </c>
      <c r="I14" s="24">
        <f t="shared" si="1"/>
        <v>20000</v>
      </c>
      <c r="J14" s="11">
        <v>22000</v>
      </c>
      <c r="K14" s="11">
        <v>30000</v>
      </c>
    </row>
    <row r="15" spans="1:11" ht="102.75" customHeight="1" x14ac:dyDescent="0.2">
      <c r="A15" s="9" t="s">
        <v>12</v>
      </c>
      <c r="B15" s="10" t="s">
        <v>13</v>
      </c>
      <c r="C15" s="11"/>
      <c r="D15" s="11"/>
      <c r="E15" s="11"/>
      <c r="F15" s="12">
        <v>6777751</v>
      </c>
      <c r="G15" s="11">
        <v>5954517</v>
      </c>
      <c r="H15" s="11">
        <v>6036863</v>
      </c>
      <c r="I15" s="24">
        <f t="shared" si="1"/>
        <v>6777751</v>
      </c>
      <c r="J15" s="11">
        <v>5954517</v>
      </c>
      <c r="K15" s="11">
        <v>6036863</v>
      </c>
    </row>
    <row r="16" spans="1:11" ht="45" customHeight="1" x14ac:dyDescent="0.2">
      <c r="A16" s="9" t="s">
        <v>14</v>
      </c>
      <c r="B16" s="10" t="s">
        <v>15</v>
      </c>
      <c r="C16" s="11"/>
      <c r="D16" s="11"/>
      <c r="E16" s="11"/>
      <c r="F16" s="12">
        <v>309175</v>
      </c>
      <c r="G16" s="11">
        <v>467900</v>
      </c>
      <c r="H16" s="11">
        <v>555300</v>
      </c>
      <c r="I16" s="24">
        <f t="shared" si="1"/>
        <v>309175</v>
      </c>
      <c r="J16" s="11">
        <v>467900</v>
      </c>
      <c r="K16" s="11">
        <v>555300</v>
      </c>
    </row>
    <row r="17" spans="1:11" s="3" customFormat="1" ht="81" customHeight="1" x14ac:dyDescent="0.2">
      <c r="A17" s="9" t="s">
        <v>16</v>
      </c>
      <c r="B17" s="10" t="s">
        <v>65</v>
      </c>
      <c r="C17" s="11"/>
      <c r="D17" s="11"/>
      <c r="E17" s="11"/>
      <c r="F17" s="12">
        <v>0</v>
      </c>
      <c r="G17" s="11">
        <v>0</v>
      </c>
      <c r="H17" s="13"/>
      <c r="I17" s="24">
        <f t="shared" si="1"/>
        <v>0</v>
      </c>
      <c r="J17" s="11">
        <v>0</v>
      </c>
      <c r="K17" s="13"/>
    </row>
    <row r="18" spans="1:11" s="3" customFormat="1" ht="60.75" customHeight="1" x14ac:dyDescent="0.2">
      <c r="A18" s="9" t="s">
        <v>17</v>
      </c>
      <c r="B18" s="10" t="s">
        <v>18</v>
      </c>
      <c r="C18" s="11"/>
      <c r="D18" s="11"/>
      <c r="E18" s="11"/>
      <c r="F18" s="12">
        <v>2140000</v>
      </c>
      <c r="G18" s="11">
        <v>460000</v>
      </c>
      <c r="H18" s="11">
        <v>480000</v>
      </c>
      <c r="I18" s="24">
        <f t="shared" si="1"/>
        <v>2140000</v>
      </c>
      <c r="J18" s="11">
        <v>460000</v>
      </c>
      <c r="K18" s="11">
        <v>480000</v>
      </c>
    </row>
    <row r="19" spans="1:11" ht="42" customHeight="1" x14ac:dyDescent="0.2">
      <c r="A19" s="9" t="s">
        <v>19</v>
      </c>
      <c r="B19" s="10" t="s">
        <v>20</v>
      </c>
      <c r="C19" s="11"/>
      <c r="D19" s="11"/>
      <c r="E19" s="11"/>
      <c r="F19" s="12">
        <v>0</v>
      </c>
      <c r="G19" s="11"/>
      <c r="H19" s="11"/>
      <c r="I19" s="24">
        <f t="shared" si="1"/>
        <v>0</v>
      </c>
      <c r="J19" s="11"/>
      <c r="K19" s="11"/>
    </row>
    <row r="20" spans="1:11" ht="41.25" customHeight="1" x14ac:dyDescent="0.2">
      <c r="A20" s="9" t="s">
        <v>21</v>
      </c>
      <c r="B20" s="10" t="s">
        <v>22</v>
      </c>
      <c r="C20" s="11"/>
      <c r="D20" s="11"/>
      <c r="E20" s="11"/>
      <c r="F20" s="12">
        <v>90000</v>
      </c>
      <c r="G20" s="11">
        <v>90000</v>
      </c>
      <c r="H20" s="11">
        <v>90000</v>
      </c>
      <c r="I20" s="24">
        <f t="shared" si="1"/>
        <v>90000</v>
      </c>
      <c r="J20" s="11">
        <v>90000</v>
      </c>
      <c r="K20" s="11">
        <v>90000</v>
      </c>
    </row>
    <row r="21" spans="1:11" ht="41.25" customHeight="1" x14ac:dyDescent="0.2">
      <c r="A21" s="9" t="s">
        <v>72</v>
      </c>
      <c r="B21" s="10" t="s">
        <v>73</v>
      </c>
      <c r="C21" s="11"/>
      <c r="D21" s="11"/>
      <c r="E21" s="11"/>
      <c r="F21" s="12">
        <v>260780</v>
      </c>
      <c r="G21" s="12">
        <v>260780</v>
      </c>
      <c r="H21" s="11">
        <v>258380</v>
      </c>
      <c r="I21" s="24">
        <f t="shared" si="1"/>
        <v>260780</v>
      </c>
      <c r="J21" s="12">
        <v>260780</v>
      </c>
      <c r="K21" s="11">
        <v>258380</v>
      </c>
    </row>
    <row r="22" spans="1:11" s="3" customFormat="1" ht="39.75" customHeight="1" x14ac:dyDescent="0.2">
      <c r="A22" s="15" t="s">
        <v>23</v>
      </c>
      <c r="B22" s="7" t="s">
        <v>24</v>
      </c>
      <c r="C22" s="25">
        <v>85162010.480000004</v>
      </c>
      <c r="D22" s="16">
        <v>85751995.859999999</v>
      </c>
      <c r="E22" s="16">
        <v>85917650.420000002</v>
      </c>
      <c r="F22" s="16">
        <v>40784400</v>
      </c>
      <c r="G22" s="16">
        <v>31736000</v>
      </c>
      <c r="H22" s="16">
        <v>30540000</v>
      </c>
      <c r="I22" s="33">
        <f>F22+C22</f>
        <v>125946410.48</v>
      </c>
      <c r="J22" s="33">
        <f>G22+D22</f>
        <v>117487995.86</v>
      </c>
      <c r="K22" s="33">
        <f>H22+E22</f>
        <v>116457650.42</v>
      </c>
    </row>
    <row r="23" spans="1:11" s="3" customFormat="1" ht="24" customHeight="1" x14ac:dyDescent="0.2">
      <c r="A23" s="35" t="s">
        <v>25</v>
      </c>
      <c r="B23" s="35"/>
      <c r="C23" s="32">
        <f>C22</f>
        <v>85162010.480000004</v>
      </c>
      <c r="D23" s="32">
        <f t="shared" ref="D23:E23" si="2">D22</f>
        <v>85751995.859999999</v>
      </c>
      <c r="E23" s="32">
        <f t="shared" si="2"/>
        <v>85917650.420000002</v>
      </c>
      <c r="F23" s="17">
        <f t="shared" ref="F23:K23" si="3">F8+F22</f>
        <v>122469461</v>
      </c>
      <c r="G23" s="17">
        <f t="shared" si="3"/>
        <v>112962537</v>
      </c>
      <c r="H23" s="17">
        <f t="shared" si="3"/>
        <v>114704813</v>
      </c>
      <c r="I23" s="26">
        <f t="shared" si="3"/>
        <v>207631471.48000002</v>
      </c>
      <c r="J23" s="26">
        <f t="shared" si="3"/>
        <v>198714532.86000001</v>
      </c>
      <c r="K23" s="26">
        <f t="shared" si="3"/>
        <v>200622463.42000002</v>
      </c>
    </row>
    <row r="24" spans="1:11" s="3" customFormat="1" ht="36.75" customHeight="1" x14ac:dyDescent="0.2">
      <c r="A24" s="36" t="s">
        <v>26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</row>
    <row r="25" spans="1:11" s="2" customFormat="1" ht="36" customHeight="1" x14ac:dyDescent="0.2">
      <c r="A25" s="18" t="s">
        <v>27</v>
      </c>
      <c r="B25" s="19" t="s">
        <v>28</v>
      </c>
      <c r="C25" s="27">
        <v>326258</v>
      </c>
      <c r="D25" s="27">
        <v>326258</v>
      </c>
      <c r="E25" s="27">
        <v>326258</v>
      </c>
      <c r="F25" s="27">
        <v>20641336</v>
      </c>
      <c r="G25" s="27">
        <v>20106740</v>
      </c>
      <c r="H25" s="27">
        <v>20006740</v>
      </c>
      <c r="I25" s="27">
        <f>C25+F25</f>
        <v>20967594</v>
      </c>
      <c r="J25" s="27">
        <f>D25+G25</f>
        <v>20432998</v>
      </c>
      <c r="K25" s="27">
        <f>E25+H25</f>
        <v>20332998</v>
      </c>
    </row>
    <row r="26" spans="1:11" s="3" customFormat="1" ht="19.5" customHeight="1" x14ac:dyDescent="0.2">
      <c r="A26" s="18" t="s">
        <v>29</v>
      </c>
      <c r="B26" s="19" t="s">
        <v>30</v>
      </c>
      <c r="C26" s="27">
        <v>396543</v>
      </c>
      <c r="D26" s="27">
        <v>396543</v>
      </c>
      <c r="E26" s="27">
        <v>396543</v>
      </c>
      <c r="F26" s="27">
        <v>0</v>
      </c>
      <c r="G26" s="27">
        <v>0</v>
      </c>
      <c r="H26" s="27">
        <v>0</v>
      </c>
      <c r="I26" s="27">
        <f t="shared" ref="I26:I39" si="4">C26+F26</f>
        <v>396543</v>
      </c>
      <c r="J26" s="27">
        <f t="shared" ref="J26:J39" si="5">D26+G26</f>
        <v>396543</v>
      </c>
      <c r="K26" s="27">
        <f t="shared" ref="K26:K39" si="6">E26+H26</f>
        <v>396543</v>
      </c>
    </row>
    <row r="27" spans="1:11" ht="71.25" customHeight="1" x14ac:dyDescent="0.2">
      <c r="A27" s="18" t="s">
        <v>31</v>
      </c>
      <c r="B27" s="19" t="s">
        <v>32</v>
      </c>
      <c r="C27" s="27">
        <v>0</v>
      </c>
      <c r="D27" s="27">
        <v>0</v>
      </c>
      <c r="E27" s="27">
        <v>0</v>
      </c>
      <c r="F27" s="27">
        <v>2152688</v>
      </c>
      <c r="G27" s="27">
        <v>2152688</v>
      </c>
      <c r="H27" s="27">
        <v>2152688</v>
      </c>
      <c r="I27" s="27">
        <f t="shared" si="4"/>
        <v>2152688</v>
      </c>
      <c r="J27" s="27">
        <f t="shared" si="5"/>
        <v>2152688</v>
      </c>
      <c r="K27" s="27">
        <f t="shared" si="6"/>
        <v>2152688</v>
      </c>
    </row>
    <row r="28" spans="1:11" s="3" customFormat="1" ht="21" customHeight="1" x14ac:dyDescent="0.2">
      <c r="A28" s="18" t="s">
        <v>33</v>
      </c>
      <c r="B28" s="19" t="s">
        <v>34</v>
      </c>
      <c r="C28" s="27">
        <f>26185.1+163029</f>
        <v>189214.1</v>
      </c>
      <c r="D28" s="27">
        <f t="shared" ref="D28:E28" si="7">26185.1+163029</f>
        <v>189214.1</v>
      </c>
      <c r="E28" s="27">
        <f t="shared" si="7"/>
        <v>189214.1</v>
      </c>
      <c r="F28" s="27">
        <v>3918545</v>
      </c>
      <c r="G28" s="27">
        <f>1969869.1-D28-744315</f>
        <v>1036340</v>
      </c>
      <c r="H28" s="27">
        <f>2201714-E28+0.1-841230</f>
        <v>1171270</v>
      </c>
      <c r="I28" s="27">
        <f t="shared" si="4"/>
        <v>4107759.1</v>
      </c>
      <c r="J28" s="27">
        <f t="shared" si="5"/>
        <v>1225554.1000000001</v>
      </c>
      <c r="K28" s="27">
        <f t="shared" si="6"/>
        <v>1360484.1</v>
      </c>
    </row>
    <row r="29" spans="1:11" s="20" customFormat="1" ht="45" customHeight="1" x14ac:dyDescent="0.2">
      <c r="A29" s="18" t="s">
        <v>35</v>
      </c>
      <c r="B29" s="19" t="s">
        <v>36</v>
      </c>
      <c r="C29" s="27">
        <v>0</v>
      </c>
      <c r="D29" s="27">
        <v>0</v>
      </c>
      <c r="E29" s="27">
        <v>0</v>
      </c>
      <c r="F29" s="27">
        <v>5689355</v>
      </c>
      <c r="G29" s="27">
        <v>3500000</v>
      </c>
      <c r="H29" s="27">
        <v>3500000</v>
      </c>
      <c r="I29" s="27">
        <f t="shared" si="4"/>
        <v>5689355</v>
      </c>
      <c r="J29" s="27">
        <f t="shared" si="5"/>
        <v>3500000</v>
      </c>
      <c r="K29" s="27">
        <f t="shared" si="6"/>
        <v>3500000</v>
      </c>
    </row>
    <row r="30" spans="1:11" s="3" customFormat="1" ht="36" customHeight="1" x14ac:dyDescent="0.2">
      <c r="A30" s="18" t="s">
        <v>37</v>
      </c>
      <c r="B30" s="19" t="s">
        <v>38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f t="shared" si="4"/>
        <v>0</v>
      </c>
      <c r="J30" s="27">
        <f t="shared" si="5"/>
        <v>0</v>
      </c>
      <c r="K30" s="27">
        <f t="shared" si="6"/>
        <v>0</v>
      </c>
    </row>
    <row r="31" spans="1:11" ht="23.25" customHeight="1" x14ac:dyDescent="0.2">
      <c r="A31" s="18" t="s">
        <v>39</v>
      </c>
      <c r="B31" s="19" t="s">
        <v>40</v>
      </c>
      <c r="C31" s="27">
        <f>33905678+41244224+8400+280800</f>
        <v>75439102</v>
      </c>
      <c r="D31" s="27">
        <f t="shared" ref="D31:E31" si="8">33905678+41244224+8400+280800</f>
        <v>75439102</v>
      </c>
      <c r="E31" s="27">
        <f t="shared" si="8"/>
        <v>75439102</v>
      </c>
      <c r="F31" s="27">
        <f>135044020.74-C31+3000000</f>
        <v>62604918.74000001</v>
      </c>
      <c r="G31" s="27">
        <f>131686737.74-D31-2038</f>
        <v>56245597.739999995</v>
      </c>
      <c r="H31" s="27">
        <f>131336420.74-E31-4344</f>
        <v>55892974.739999995</v>
      </c>
      <c r="I31" s="27">
        <f>C31+F31</f>
        <v>138044020.74000001</v>
      </c>
      <c r="J31" s="27">
        <f t="shared" si="5"/>
        <v>131684699.73999999</v>
      </c>
      <c r="K31" s="27">
        <f t="shared" si="6"/>
        <v>131332076.73999999</v>
      </c>
    </row>
    <row r="32" spans="1:11" ht="36" customHeight="1" x14ac:dyDescent="0.2">
      <c r="A32" s="18" t="s">
        <v>41</v>
      </c>
      <c r="B32" s="19" t="s">
        <v>42</v>
      </c>
      <c r="C32" s="27">
        <v>0</v>
      </c>
      <c r="D32" s="27">
        <v>0</v>
      </c>
      <c r="E32" s="27">
        <v>0</v>
      </c>
      <c r="F32" s="27">
        <v>11398151.26</v>
      </c>
      <c r="G32" s="27">
        <v>10898151.26</v>
      </c>
      <c r="H32" s="27">
        <v>10598151.26</v>
      </c>
      <c r="I32" s="27">
        <f t="shared" si="4"/>
        <v>11398151.26</v>
      </c>
      <c r="J32" s="27">
        <f t="shared" si="5"/>
        <v>10898151.26</v>
      </c>
      <c r="K32" s="27">
        <f t="shared" si="6"/>
        <v>10598151.26</v>
      </c>
    </row>
    <row r="33" spans="1:11" ht="18.75" customHeight="1" x14ac:dyDescent="0.2">
      <c r="A33" s="18" t="s">
        <v>43</v>
      </c>
      <c r="B33" s="19" t="s">
        <v>44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f t="shared" si="4"/>
        <v>0</v>
      </c>
      <c r="J33" s="27">
        <f t="shared" si="5"/>
        <v>0</v>
      </c>
      <c r="K33" s="27">
        <f t="shared" si="6"/>
        <v>0</v>
      </c>
    </row>
    <row r="34" spans="1:11" ht="18.75" customHeight="1" x14ac:dyDescent="0.2">
      <c r="A34" s="18" t="s">
        <v>45</v>
      </c>
      <c r="B34" s="19" t="s">
        <v>46</v>
      </c>
      <c r="C34" s="27">
        <f>99000+7875748.38+836145</f>
        <v>8810893.379999999</v>
      </c>
      <c r="D34" s="27">
        <f>99000+8458733.76+843145</f>
        <v>9400878.7599999998</v>
      </c>
      <c r="E34" s="27">
        <f>99000+8624388.32+843145</f>
        <v>9566533.3200000003</v>
      </c>
      <c r="F34" s="27">
        <f>9916758.38-C34</f>
        <v>1105865.0000000019</v>
      </c>
      <c r="G34" s="27">
        <f>10506743.76-D34</f>
        <v>1105865</v>
      </c>
      <c r="H34" s="27">
        <f>10672398.32-E34</f>
        <v>1105865</v>
      </c>
      <c r="I34" s="27">
        <f t="shared" si="4"/>
        <v>9916758.3800000008</v>
      </c>
      <c r="J34" s="27">
        <f t="shared" si="5"/>
        <v>10506743.76</v>
      </c>
      <c r="K34" s="27">
        <f t="shared" si="6"/>
        <v>10672398.32</v>
      </c>
    </row>
    <row r="35" spans="1:11" ht="36" customHeight="1" x14ac:dyDescent="0.2">
      <c r="A35" s="18" t="s">
        <v>47</v>
      </c>
      <c r="B35" s="19" t="s">
        <v>48</v>
      </c>
      <c r="C35" s="27">
        <v>0</v>
      </c>
      <c r="D35" s="27">
        <v>0</v>
      </c>
      <c r="E35" s="27">
        <v>0</v>
      </c>
      <c r="F35" s="27">
        <v>13662486</v>
      </c>
      <c r="G35" s="27">
        <v>12442486</v>
      </c>
      <c r="H35" s="27">
        <v>12000478</v>
      </c>
      <c r="I35" s="27">
        <f t="shared" si="4"/>
        <v>13662486</v>
      </c>
      <c r="J35" s="27">
        <f t="shared" si="5"/>
        <v>12442486</v>
      </c>
      <c r="K35" s="27">
        <f t="shared" si="6"/>
        <v>12000478</v>
      </c>
    </row>
    <row r="36" spans="1:11" ht="35.25" customHeight="1" x14ac:dyDescent="0.2">
      <c r="A36" s="18" t="s">
        <v>49</v>
      </c>
      <c r="B36" s="19" t="s">
        <v>50</v>
      </c>
      <c r="C36" s="27">
        <v>0</v>
      </c>
      <c r="D36" s="27">
        <v>0</v>
      </c>
      <c r="E36" s="27">
        <v>0</v>
      </c>
      <c r="F36" s="27">
        <v>680480</v>
      </c>
      <c r="G36" s="27">
        <v>680480</v>
      </c>
      <c r="H36" s="27">
        <v>542480</v>
      </c>
      <c r="I36" s="27">
        <f t="shared" si="4"/>
        <v>680480</v>
      </c>
      <c r="J36" s="27">
        <f t="shared" si="5"/>
        <v>680480</v>
      </c>
      <c r="K36" s="27">
        <f t="shared" si="6"/>
        <v>542480</v>
      </c>
    </row>
    <row r="37" spans="1:11" ht="52.5" customHeight="1" x14ac:dyDescent="0.2">
      <c r="A37" s="18" t="s">
        <v>51</v>
      </c>
      <c r="B37" s="19" t="s">
        <v>52</v>
      </c>
      <c r="C37" s="27">
        <v>0</v>
      </c>
      <c r="D37" s="27">
        <v>0</v>
      </c>
      <c r="E37" s="27">
        <v>0</v>
      </c>
      <c r="F37" s="34">
        <f>86751+1828885</f>
        <v>1915636</v>
      </c>
      <c r="G37" s="34">
        <v>1951517</v>
      </c>
      <c r="H37" s="34">
        <v>1956863</v>
      </c>
      <c r="I37" s="27">
        <f t="shared" si="4"/>
        <v>1915636</v>
      </c>
      <c r="J37" s="27">
        <f t="shared" si="5"/>
        <v>1951517</v>
      </c>
      <c r="K37" s="27">
        <f t="shared" si="6"/>
        <v>1956863</v>
      </c>
    </row>
    <row r="38" spans="1:11" ht="126.75" customHeight="1" x14ac:dyDescent="0.2">
      <c r="A38" s="18" t="s">
        <v>53</v>
      </c>
      <c r="B38" s="19" t="s">
        <v>66</v>
      </c>
      <c r="C38" s="27">
        <v>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f t="shared" si="4"/>
        <v>0</v>
      </c>
      <c r="J38" s="27">
        <f t="shared" si="5"/>
        <v>0</v>
      </c>
      <c r="K38" s="27">
        <f t="shared" si="6"/>
        <v>0</v>
      </c>
    </row>
    <row r="39" spans="1:11" ht="77.25" customHeight="1" x14ac:dyDescent="0.2">
      <c r="A39" s="18" t="s">
        <v>69</v>
      </c>
      <c r="B39" s="19" t="s">
        <v>70</v>
      </c>
      <c r="C39" s="27">
        <v>0</v>
      </c>
      <c r="D39" s="27">
        <v>0</v>
      </c>
      <c r="E39" s="27">
        <v>0</v>
      </c>
      <c r="F39" s="27">
        <v>0</v>
      </c>
      <c r="G39" s="34">
        <f>2038+2840634</f>
        <v>2842672</v>
      </c>
      <c r="H39" s="34">
        <f>4344+5772959</f>
        <v>5777303</v>
      </c>
      <c r="I39" s="27">
        <f t="shared" si="4"/>
        <v>0</v>
      </c>
      <c r="J39" s="27">
        <f t="shared" si="5"/>
        <v>2842672</v>
      </c>
      <c r="K39" s="27">
        <f t="shared" si="6"/>
        <v>5777303</v>
      </c>
    </row>
    <row r="40" spans="1:11" ht="39.75" customHeight="1" x14ac:dyDescent="0.2">
      <c r="A40" s="35" t="s">
        <v>54</v>
      </c>
      <c r="B40" s="35"/>
      <c r="C40" s="26">
        <f t="shared" ref="C40:K40" si="9">SUM(C25:C39)</f>
        <v>85162010.479999989</v>
      </c>
      <c r="D40" s="26">
        <f t="shared" si="9"/>
        <v>85751995.859999999</v>
      </c>
      <c r="E40" s="26">
        <f t="shared" si="9"/>
        <v>85917650.419999987</v>
      </c>
      <c r="F40" s="26">
        <f t="shared" si="9"/>
        <v>123769461.00000001</v>
      </c>
      <c r="G40" s="26">
        <f t="shared" si="9"/>
        <v>112962537</v>
      </c>
      <c r="H40" s="26">
        <f t="shared" si="9"/>
        <v>114704813</v>
      </c>
      <c r="I40" s="26">
        <f t="shared" si="9"/>
        <v>208931471.47999999</v>
      </c>
      <c r="J40" s="26">
        <f t="shared" si="9"/>
        <v>198714532.85999998</v>
      </c>
      <c r="K40" s="26">
        <f t="shared" si="9"/>
        <v>200622463.41999999</v>
      </c>
    </row>
    <row r="41" spans="1:11" ht="25.5" customHeight="1" x14ac:dyDescent="0.2">
      <c r="A41" s="37" t="s">
        <v>67</v>
      </c>
      <c r="B41" s="37"/>
      <c r="C41" s="28">
        <f>C23-C40</f>
        <v>0</v>
      </c>
      <c r="D41" s="28">
        <f t="shared" ref="D41:K41" si="10">D23-D40</f>
        <v>0</v>
      </c>
      <c r="E41" s="28">
        <f t="shared" si="10"/>
        <v>0</v>
      </c>
      <c r="F41" s="28">
        <f t="shared" si="10"/>
        <v>-1300000.0000000149</v>
      </c>
      <c r="G41" s="28">
        <f t="shared" si="10"/>
        <v>0</v>
      </c>
      <c r="H41" s="28">
        <f t="shared" si="10"/>
        <v>0</v>
      </c>
      <c r="I41" s="28">
        <f t="shared" si="10"/>
        <v>-1299999.9999999702</v>
      </c>
      <c r="J41" s="28">
        <f t="shared" si="10"/>
        <v>0</v>
      </c>
      <c r="K41" s="28">
        <f t="shared" si="10"/>
        <v>0</v>
      </c>
    </row>
    <row r="43" spans="1:11" x14ac:dyDescent="0.2">
      <c r="F43" s="22"/>
    </row>
    <row r="44" spans="1:11" x14ac:dyDescent="0.2">
      <c r="F44" s="22"/>
    </row>
  </sheetData>
  <autoFilter ref="A7:K7"/>
  <mergeCells count="11">
    <mergeCell ref="A23:B23"/>
    <mergeCell ref="A24:K24"/>
    <mergeCell ref="A40:B40"/>
    <mergeCell ref="A41:B41"/>
    <mergeCell ref="A1:K3"/>
    <mergeCell ref="A4:K4"/>
    <mergeCell ref="A5:A6"/>
    <mergeCell ref="B5:B6"/>
    <mergeCell ref="C5:E5"/>
    <mergeCell ref="F5:H5"/>
    <mergeCell ref="I5:K5"/>
  </mergeCells>
  <pageMargins left="0.27559055118110237" right="0.15748031496062992" top="0.43" bottom="0.35433070866141736" header="0.27559055118110237" footer="0.15748031496062992"/>
  <pageSetup paperSize="9" scale="60" orientation="landscape" r:id="rId1"/>
  <headerFooter alignWithMargins="0">
    <oddHeader>&amp;C&amp;P</oddHeader>
  </headerFooter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основых характеристик</vt:lpstr>
      <vt:lpstr>'прогноз основых характеристик'!Заголовки_для_печати</vt:lpstr>
      <vt:lpstr>'прогноз основых характеристик'!Область_печати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2018-10-30T11:40:31Z</cp:lastPrinted>
  <dcterms:created xsi:type="dcterms:W3CDTF">2013-05-25T16:45:04Z</dcterms:created>
  <dcterms:modified xsi:type="dcterms:W3CDTF">2018-11-27T09:56:54Z</dcterms:modified>
</cp:coreProperties>
</file>