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95" windowWidth="18195" windowHeight="10740"/>
  </bookViews>
  <sheets>
    <sheet name="data" sheetId="1" r:id="rId1"/>
  </sheets>
  <definedNames>
    <definedName name="_xlnm._FilterDatabase" localSheetId="0" hidden="1">data!$A$2:$K$2</definedName>
    <definedName name="_xlnm.Print_Titles" localSheetId="0">data!$2:$2</definedName>
  </definedNames>
  <calcPr calcId="145621"/>
</workbook>
</file>

<file path=xl/calcChain.xml><?xml version="1.0" encoding="utf-8"?>
<calcChain xmlns="http://schemas.openxmlformats.org/spreadsheetml/2006/main">
  <c r="K19" i="1" l="1"/>
  <c r="J19" i="1"/>
  <c r="G40" i="1" l="1"/>
  <c r="E10" i="1"/>
  <c r="H3" i="1" l="1"/>
  <c r="K47" i="1"/>
  <c r="J47" i="1"/>
  <c r="F47" i="1"/>
  <c r="E47" i="1"/>
  <c r="D47" i="1"/>
  <c r="I46" i="1"/>
  <c r="H46" i="1"/>
  <c r="I44" i="1"/>
  <c r="H44" i="1"/>
  <c r="I41" i="1"/>
  <c r="H41" i="1"/>
  <c r="I39" i="1"/>
  <c r="H39" i="1"/>
  <c r="I38" i="1"/>
  <c r="H38" i="1"/>
  <c r="I37" i="1"/>
  <c r="H37" i="1"/>
  <c r="I36" i="1"/>
  <c r="H36" i="1"/>
  <c r="I34" i="1"/>
  <c r="H34" i="1"/>
  <c r="I33" i="1"/>
  <c r="H33" i="1"/>
  <c r="I31" i="1"/>
  <c r="H31" i="1"/>
  <c r="I30" i="1"/>
  <c r="H30" i="1"/>
  <c r="I29" i="1"/>
  <c r="H29" i="1"/>
  <c r="I28" i="1"/>
  <c r="H28" i="1"/>
  <c r="I27" i="1"/>
  <c r="H27" i="1"/>
  <c r="I25" i="1"/>
  <c r="I24" i="1"/>
  <c r="H24" i="1"/>
  <c r="I23" i="1"/>
  <c r="H23" i="1"/>
  <c r="I22" i="1"/>
  <c r="H22" i="1"/>
  <c r="I20" i="1"/>
  <c r="H20" i="1"/>
  <c r="I19" i="1"/>
  <c r="H19" i="1"/>
  <c r="I17" i="1"/>
  <c r="I16" i="1"/>
  <c r="H16" i="1"/>
  <c r="G21" i="1"/>
  <c r="I21" i="1" s="1"/>
  <c r="H21" i="1"/>
  <c r="J21" i="1"/>
  <c r="K21" i="1"/>
  <c r="G26" i="1"/>
  <c r="H26" i="1" s="1"/>
  <c r="J26" i="1"/>
  <c r="K26" i="1"/>
  <c r="I14" i="1"/>
  <c r="H14" i="1"/>
  <c r="G13" i="1"/>
  <c r="I10" i="1"/>
  <c r="H10" i="1"/>
  <c r="I9" i="1"/>
  <c r="I8" i="1"/>
  <c r="H8" i="1"/>
  <c r="I7" i="1"/>
  <c r="H7" i="1"/>
  <c r="I6" i="1"/>
  <c r="H6" i="1"/>
  <c r="I5" i="1"/>
  <c r="H5" i="1"/>
  <c r="I12" i="1"/>
  <c r="H12" i="1"/>
  <c r="G11" i="1"/>
  <c r="G15" i="1"/>
  <c r="G32" i="1"/>
  <c r="G35" i="1"/>
  <c r="G43" i="1"/>
  <c r="G45" i="1"/>
  <c r="F5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4" i="1"/>
  <c r="F45" i="1"/>
  <c r="F46" i="1"/>
  <c r="E7" i="1"/>
  <c r="D3" i="1"/>
  <c r="E20" i="1"/>
  <c r="D20" i="1"/>
  <c r="D32" i="1"/>
  <c r="D26" i="1"/>
  <c r="D21" i="1"/>
  <c r="D15" i="1"/>
  <c r="D11" i="1"/>
  <c r="D7" i="1"/>
  <c r="D10" i="1"/>
  <c r="E21" i="1"/>
  <c r="E11" i="1"/>
  <c r="I26" i="1" l="1"/>
  <c r="G49" i="1"/>
  <c r="D40" i="1"/>
  <c r="E3" i="1" l="1"/>
  <c r="F3" i="1" s="1"/>
  <c r="K45" i="1" l="1"/>
  <c r="J45" i="1"/>
  <c r="E45" i="1"/>
  <c r="D45" i="1" l="1"/>
  <c r="K43" i="1"/>
  <c r="J43" i="1"/>
  <c r="E43" i="1"/>
  <c r="D43" i="1"/>
  <c r="K40" i="1"/>
  <c r="J40" i="1"/>
  <c r="E40" i="1"/>
  <c r="K15" i="1"/>
  <c r="K49" i="1" s="1"/>
  <c r="J15" i="1"/>
  <c r="J49" i="1" s="1"/>
  <c r="K35" i="1"/>
  <c r="J35" i="1"/>
  <c r="E35" i="1"/>
  <c r="D35" i="1"/>
  <c r="K32" i="1"/>
  <c r="J32" i="1"/>
  <c r="E32" i="1"/>
  <c r="E26" i="1"/>
  <c r="E15" i="1"/>
  <c r="K13" i="1"/>
  <c r="J13" i="1"/>
  <c r="E13" i="1"/>
  <c r="D13" i="1"/>
  <c r="D49" i="1" s="1"/>
  <c r="K11" i="1"/>
  <c r="J11" i="1"/>
  <c r="K3" i="1"/>
  <c r="J3" i="1"/>
  <c r="G3" i="1"/>
  <c r="E49" i="1" l="1"/>
  <c r="F49" i="1" s="1"/>
  <c r="I45" i="1"/>
  <c r="H45" i="1"/>
  <c r="I43" i="1"/>
  <c r="H43" i="1"/>
  <c r="I40" i="1"/>
  <c r="H40" i="1"/>
  <c r="I35" i="1"/>
  <c r="H35" i="1"/>
  <c r="I32" i="1"/>
  <c r="H32" i="1"/>
  <c r="I15" i="1"/>
  <c r="I13" i="1"/>
  <c r="H13" i="1"/>
  <c r="I11" i="1"/>
  <c r="H11" i="1"/>
  <c r="I3" i="1"/>
  <c r="H15" i="1" l="1"/>
  <c r="H49" i="1"/>
  <c r="I49" i="1" l="1"/>
</calcChain>
</file>

<file path=xl/sharedStrings.xml><?xml version="1.0" encoding="utf-8"?>
<sst xmlns="http://schemas.openxmlformats.org/spreadsheetml/2006/main" count="145" uniqueCount="71">
  <si>
    <t/>
  </si>
  <si>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</si>
  <si>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</si>
  <si>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</si>
  <si>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</si>
  <si>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</si>
  <si>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</si>
  <si>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</si>
  <si>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</si>
  <si>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</si>
  <si>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</si>
  <si>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</si>
  <si>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</si>
  <si>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</si>
  <si>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</si>
  <si>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</si>
  <si>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</si>
  <si>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</si>
  <si>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</si>
  <si>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</si>
  <si>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</si>
  <si>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</si>
  <si>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</si>
  <si>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</si>
  <si>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</si>
  <si>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</si>
  <si>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</si>
  <si>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</si>
  <si>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</si>
  <si>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</si>
  <si>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</si>
  <si>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</si>
  <si>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</si>
  <si>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</si>
  <si>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</si>
  <si>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</si>
  <si>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</si>
  <si>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</si>
  <si>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</si>
  <si>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</si>
  <si>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</si>
  <si>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</si>
  <si>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</si>
  <si>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</si>
  <si>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</si>
  <si>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</si>
  <si>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</si>
  <si>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</si>
  <si>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</si>
  <si>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</si>
  <si>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</si>
  <si>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</si>
  <si>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</si>
  <si>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</si>
  <si>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</si>
  <si>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</si>
  <si>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</si>
  <si>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</si>
  <si>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</si>
  <si>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>2019 год (план)</t>
  </si>
  <si>
    <t>2020 год (план)</t>
  </si>
  <si>
    <t>Темп к отчетному году</t>
  </si>
  <si>
    <t>Темп к ожидаемой оценке исполнения</t>
  </si>
  <si>
    <t>Благоустройство</t>
  </si>
  <si>
    <t>Дополнительное образование детей</t>
  </si>
  <si>
    <t>2017 год (кассовое исполнение)</t>
  </si>
  <si>
    <t>2018 год (оценка исполнения)</t>
  </si>
  <si>
    <t>2021 год (план)</t>
  </si>
  <si>
    <t>Другие вопросы в жилищно-коммунального хозяйства</t>
  </si>
  <si>
    <t>Условно утвержденные расходы</t>
  </si>
  <si>
    <t>Сведения о расходах бюджета муниципального обазования "городской округ "город Фокино" по разделам и подразделам классификации расходов
 на очередной финансовый год и плановый период в сравнении с ожидаемым исполнением за текущий финансовый год (оценка текущего финансового года) и отчетом за отчетный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</si>
</sst>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&quot;р.&quot;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9" fontId="8" fillId="0" borderId="1" xfId="0" applyNumberFormat="1" applyFont="1" applyFill="1" applyBorder="1" applyAlignment="1">
      <alignment horizontal="center" vertical="top"/>
    </xf>
    <xf numFmtId="9" fontId="9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9"/>
  <sheetViews>
    <sheetView tabSelected="1" topLeftCell="B1" zoomScale="80" zoomScaleNormal="80" zoomScaleSheetLayoutView="100" workbookViewId="0">
      <pane ySplit="2" topLeftCell="A3" activePane="bottomLeft" state="frozen"/>
      <selection pane="bottomLeft" activeCell="J19" sqref="J19:K19"/>
    </sheetView>
  </sheetViews>
  <sheetFormatPr defaultRowHeight="15.75" x14ac:dyDescent="0.25"/>
  <cols>
    <col min="1" max="1" width="75.5703125" style="1" customWidth="1"/>
    <col min="2" max="2" width="5.7109375" style="28" customWidth="1"/>
    <col min="3" max="3" width="5.42578125" style="28" customWidth="1"/>
    <col min="4" max="4" width="24.42578125" style="28" customWidth="1"/>
    <col min="5" max="5" width="24.42578125" style="29" customWidth="1"/>
    <col min="6" max="6" width="19" style="29" customWidth="1"/>
    <col min="7" max="7" width="24.42578125" style="29" customWidth="1"/>
    <col min="8" max="8" width="19" style="29" customWidth="1"/>
    <col min="9" max="9" width="21.28515625" style="29" customWidth="1"/>
    <col min="10" max="11" width="24.42578125" style="29" customWidth="1"/>
    <col min="12" max="13" width="9.140625" style="1"/>
    <col min="14" max="14" width="33.5703125" style="1" customWidth="1"/>
    <col min="15" max="16384" width="9.140625" style="1"/>
  </cols>
  <sheetData>
    <row r="1" spans="1:11" ht="44.25" customHeight="1" x14ac:dyDescent="0.25">
      <c r="A1" s="31" t="s">
        <v>70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51.75" customHeight="1" x14ac:dyDescent="0.25">
      <c r="A2" s="2" t="s">
        <v>1</v>
      </c>
      <c r="B2" s="13" t="s">
        <v>2</v>
      </c>
      <c r="C2" s="13" t="s">
        <v>3</v>
      </c>
      <c r="D2" s="13" t="s">
        <v>65</v>
      </c>
      <c r="E2" s="14" t="s">
        <v>66</v>
      </c>
      <c r="F2" s="14" t="s">
        <v>61</v>
      </c>
      <c r="G2" s="14" t="s">
        <v>59</v>
      </c>
      <c r="H2" s="14" t="s">
        <v>61</v>
      </c>
      <c r="I2" s="14" t="s">
        <v>62</v>
      </c>
      <c r="J2" s="14" t="s">
        <v>60</v>
      </c>
      <c r="K2" s="14" t="s">
        <v>67</v>
      </c>
    </row>
    <row r="3" spans="1:11" ht="30" customHeight="1" x14ac:dyDescent="0.25">
      <c r="A3" s="3" t="s">
        <v>4</v>
      </c>
      <c r="B3" s="15" t="s">
        <v>5</v>
      </c>
      <c r="C3" s="15" t="s">
        <v>0</v>
      </c>
      <c r="D3" s="9">
        <f>D5+D6+D7+D8+D9+D10+D4</f>
        <v>19291106.43</v>
      </c>
      <c r="E3" s="9">
        <f>E5+E6+E7+E8+E9+E10+E4</f>
        <v>21612608.5</v>
      </c>
      <c r="F3" s="16">
        <f>E3/D3</f>
        <v>1.1203405350762974</v>
      </c>
      <c r="G3" s="9">
        <f>G5+G6+G7+G8+G9+G10</f>
        <v>20967594</v>
      </c>
      <c r="H3" s="17">
        <f>G3/D3</f>
        <v>1.0869046871978716</v>
      </c>
      <c r="I3" s="17">
        <f>G3/E3</f>
        <v>0.97015563854774867</v>
      </c>
      <c r="J3" s="9">
        <f t="shared" ref="J3:K3" si="0">J5+J6+J7+J8+J9+J10</f>
        <v>20432998</v>
      </c>
      <c r="K3" s="9">
        <f t="shared" si="0"/>
        <v>20332998</v>
      </c>
    </row>
    <row r="4" spans="1:11" ht="31.5" x14ac:dyDescent="0.25">
      <c r="A4" s="4" t="s">
        <v>6</v>
      </c>
      <c r="B4" s="13" t="s">
        <v>5</v>
      </c>
      <c r="C4" s="13" t="s">
        <v>7</v>
      </c>
      <c r="D4" s="18">
        <v>0</v>
      </c>
      <c r="E4" s="10">
        <v>0</v>
      </c>
      <c r="F4" s="19">
        <v>0</v>
      </c>
      <c r="G4" s="10">
        <v>0</v>
      </c>
      <c r="H4" s="20">
        <v>0</v>
      </c>
      <c r="I4" s="20">
        <v>0</v>
      </c>
      <c r="J4" s="10">
        <v>0</v>
      </c>
      <c r="K4" s="10">
        <v>0</v>
      </c>
    </row>
    <row r="5" spans="1:11" ht="47.25" x14ac:dyDescent="0.25">
      <c r="A5" s="4" t="s">
        <v>8</v>
      </c>
      <c r="B5" s="13" t="s">
        <v>5</v>
      </c>
      <c r="C5" s="13" t="s">
        <v>9</v>
      </c>
      <c r="D5" s="18">
        <v>533177.48</v>
      </c>
      <c r="E5" s="10">
        <v>692781</v>
      </c>
      <c r="F5" s="19">
        <f t="shared" ref="F5:F49" si="1">E5/D5</f>
        <v>1.2993440758225574</v>
      </c>
      <c r="G5" s="30">
        <v>721494</v>
      </c>
      <c r="H5" s="11">
        <f t="shared" ref="H5:H10" si="2">G5/D5</f>
        <v>1.3531966879021222</v>
      </c>
      <c r="I5" s="11">
        <f t="shared" ref="I5:I10" si="3">G5/E5</f>
        <v>1.0414459980859752</v>
      </c>
      <c r="J5" s="30">
        <v>692374</v>
      </c>
      <c r="K5" s="30">
        <v>692374</v>
      </c>
    </row>
    <row r="6" spans="1:11" ht="47.25" x14ac:dyDescent="0.25">
      <c r="A6" s="4" t="s">
        <v>10</v>
      </c>
      <c r="B6" s="13" t="s">
        <v>5</v>
      </c>
      <c r="C6" s="13" t="s">
        <v>11</v>
      </c>
      <c r="D6" s="18">
        <v>10830483.029999999</v>
      </c>
      <c r="E6" s="10">
        <v>11370052</v>
      </c>
      <c r="F6" s="19">
        <f t="shared" si="1"/>
        <v>1.0498194742104685</v>
      </c>
      <c r="G6" s="30">
        <v>11601608</v>
      </c>
      <c r="H6" s="11">
        <f t="shared" si="2"/>
        <v>1.0711994994003513</v>
      </c>
      <c r="I6" s="11">
        <f t="shared" si="3"/>
        <v>1.0203654301668981</v>
      </c>
      <c r="J6" s="30">
        <v>11175188</v>
      </c>
      <c r="K6" s="30">
        <v>11075188</v>
      </c>
    </row>
    <row r="7" spans="1:11" ht="31.5" x14ac:dyDescent="0.25">
      <c r="A7" s="4" t="s">
        <v>13</v>
      </c>
      <c r="B7" s="13" t="s">
        <v>5</v>
      </c>
      <c r="C7" s="13" t="s">
        <v>14</v>
      </c>
      <c r="D7" s="18">
        <f>3460048.65+706070.55</f>
        <v>4166119.2</v>
      </c>
      <c r="E7" s="10">
        <f>3832470+832124</f>
        <v>4664594</v>
      </c>
      <c r="F7" s="19">
        <f t="shared" si="1"/>
        <v>1.119649673009836</v>
      </c>
      <c r="G7" s="30">
        <v>4292938</v>
      </c>
      <c r="H7" s="11">
        <f t="shared" si="2"/>
        <v>1.0304405116397053</v>
      </c>
      <c r="I7" s="11">
        <f t="shared" si="3"/>
        <v>0.92032404106338084</v>
      </c>
      <c r="J7" s="30">
        <v>4242460</v>
      </c>
      <c r="K7" s="30">
        <v>4242460</v>
      </c>
    </row>
    <row r="8" spans="1:11" x14ac:dyDescent="0.25">
      <c r="A8" s="4" t="s">
        <v>15</v>
      </c>
      <c r="B8" s="13" t="s">
        <v>5</v>
      </c>
      <c r="C8" s="13" t="s">
        <v>16</v>
      </c>
      <c r="D8" s="18">
        <v>95007.47</v>
      </c>
      <c r="E8" s="10">
        <v>400000</v>
      </c>
      <c r="F8" s="19">
        <f t="shared" si="1"/>
        <v>4.2101952614883862</v>
      </c>
      <c r="G8" s="30">
        <v>0</v>
      </c>
      <c r="H8" s="11">
        <f t="shared" si="2"/>
        <v>0</v>
      </c>
      <c r="I8" s="11">
        <f t="shared" si="3"/>
        <v>0</v>
      </c>
      <c r="J8" s="30">
        <v>0</v>
      </c>
      <c r="K8" s="30">
        <v>0</v>
      </c>
    </row>
    <row r="9" spans="1:11" x14ac:dyDescent="0.25">
      <c r="A9" s="4" t="s">
        <v>17</v>
      </c>
      <c r="B9" s="13" t="s">
        <v>5</v>
      </c>
      <c r="C9" s="13" t="s">
        <v>18</v>
      </c>
      <c r="D9" s="18">
        <v>0</v>
      </c>
      <c r="E9" s="10">
        <v>179000</v>
      </c>
      <c r="F9" s="19">
        <v>0</v>
      </c>
      <c r="G9" s="30">
        <v>200000</v>
      </c>
      <c r="H9" s="11">
        <v>0</v>
      </c>
      <c r="I9" s="11">
        <f t="shared" si="3"/>
        <v>1.1173184357541899</v>
      </c>
      <c r="J9" s="30">
        <v>200000</v>
      </c>
      <c r="K9" s="30">
        <v>200000</v>
      </c>
    </row>
    <row r="10" spans="1:11" x14ac:dyDescent="0.25">
      <c r="A10" s="4" t="s">
        <v>19</v>
      </c>
      <c r="B10" s="13" t="s">
        <v>5</v>
      </c>
      <c r="C10" s="13" t="s">
        <v>20</v>
      </c>
      <c r="D10" s="18">
        <f>2037246.27+1629072.98</f>
        <v>3666319.25</v>
      </c>
      <c r="E10" s="10">
        <f>2370582+1935599+0.5</f>
        <v>4306181.5</v>
      </c>
      <c r="F10" s="19">
        <f t="shared" si="1"/>
        <v>1.1745244225526732</v>
      </c>
      <c r="G10" s="30">
        <v>4151554</v>
      </c>
      <c r="H10" s="11">
        <f t="shared" si="2"/>
        <v>1.1323492900952365</v>
      </c>
      <c r="I10" s="11">
        <f t="shared" si="3"/>
        <v>0.96409173649554714</v>
      </c>
      <c r="J10" s="30">
        <v>4122976</v>
      </c>
      <c r="K10" s="30">
        <v>4122976</v>
      </c>
    </row>
    <row r="11" spans="1:11" x14ac:dyDescent="0.25">
      <c r="A11" s="3" t="s">
        <v>21</v>
      </c>
      <c r="B11" s="15" t="s">
        <v>7</v>
      </c>
      <c r="C11" s="15" t="s">
        <v>0</v>
      </c>
      <c r="D11" s="9">
        <f>D12</f>
        <v>440900.78</v>
      </c>
      <c r="E11" s="9">
        <f>E12</f>
        <v>545720</v>
      </c>
      <c r="F11" s="16">
        <f t="shared" si="1"/>
        <v>1.2377387946557952</v>
      </c>
      <c r="G11" s="9">
        <f>G12</f>
        <v>396543</v>
      </c>
      <c r="H11" s="17">
        <f t="shared" ref="H11:H41" si="4">G11/D11</f>
        <v>0.89939282937988896</v>
      </c>
      <c r="I11" s="17">
        <f t="shared" ref="I11:I41" si="5">G11/E11</f>
        <v>0.72664186762442273</v>
      </c>
      <c r="J11" s="9">
        <f t="shared" ref="J11:K11" si="6">J12</f>
        <v>396543</v>
      </c>
      <c r="K11" s="9">
        <f t="shared" si="6"/>
        <v>396543</v>
      </c>
    </row>
    <row r="12" spans="1:11" x14ac:dyDescent="0.25">
      <c r="A12" s="4" t="s">
        <v>22</v>
      </c>
      <c r="B12" s="13" t="s">
        <v>7</v>
      </c>
      <c r="C12" s="13" t="s">
        <v>9</v>
      </c>
      <c r="D12" s="18">
        <v>440900.78</v>
      </c>
      <c r="E12" s="10">
        <v>545720</v>
      </c>
      <c r="F12" s="19">
        <f t="shared" si="1"/>
        <v>1.2377387946557952</v>
      </c>
      <c r="G12" s="30">
        <v>396543</v>
      </c>
      <c r="H12" s="11">
        <f t="shared" si="4"/>
        <v>0.89939282937988896</v>
      </c>
      <c r="I12" s="11">
        <f t="shared" si="5"/>
        <v>0.72664186762442273</v>
      </c>
      <c r="J12" s="30">
        <v>396543</v>
      </c>
      <c r="K12" s="30">
        <v>396543</v>
      </c>
    </row>
    <row r="13" spans="1:11" x14ac:dyDescent="0.25">
      <c r="A13" s="3" t="s">
        <v>23</v>
      </c>
      <c r="B13" s="15" t="s">
        <v>9</v>
      </c>
      <c r="C13" s="15" t="s">
        <v>0</v>
      </c>
      <c r="D13" s="9">
        <f>D14</f>
        <v>1126296.8600000001</v>
      </c>
      <c r="E13" s="9">
        <f>E14</f>
        <v>1622526</v>
      </c>
      <c r="F13" s="16">
        <f t="shared" si="1"/>
        <v>1.4405846785367047</v>
      </c>
      <c r="G13" s="9">
        <f>G14</f>
        <v>2152688</v>
      </c>
      <c r="H13" s="17">
        <f t="shared" si="4"/>
        <v>1.9112971690252247</v>
      </c>
      <c r="I13" s="17">
        <f t="shared" si="5"/>
        <v>1.3267510042982362</v>
      </c>
      <c r="J13" s="9">
        <f t="shared" ref="J13:K13" si="7">J14</f>
        <v>2152688</v>
      </c>
      <c r="K13" s="9">
        <f t="shared" si="7"/>
        <v>2152688</v>
      </c>
    </row>
    <row r="14" spans="1:11" ht="31.5" x14ac:dyDescent="0.25">
      <c r="A14" s="4" t="s">
        <v>24</v>
      </c>
      <c r="B14" s="13" t="s">
        <v>9</v>
      </c>
      <c r="C14" s="13" t="s">
        <v>25</v>
      </c>
      <c r="D14" s="18">
        <v>1126296.8600000001</v>
      </c>
      <c r="E14" s="10">
        <v>1622526</v>
      </c>
      <c r="F14" s="19">
        <f t="shared" si="1"/>
        <v>1.4405846785367047</v>
      </c>
      <c r="G14" s="30">
        <v>2152688</v>
      </c>
      <c r="H14" s="11">
        <f t="shared" si="4"/>
        <v>1.9112971690252247</v>
      </c>
      <c r="I14" s="11">
        <f t="shared" si="5"/>
        <v>1.3267510042982362</v>
      </c>
      <c r="J14" s="30">
        <v>2152688</v>
      </c>
      <c r="K14" s="30">
        <v>2152688</v>
      </c>
    </row>
    <row r="15" spans="1:11" x14ac:dyDescent="0.25">
      <c r="A15" s="3" t="s">
        <v>27</v>
      </c>
      <c r="B15" s="15" t="s">
        <v>11</v>
      </c>
      <c r="C15" s="15" t="s">
        <v>0</v>
      </c>
      <c r="D15" s="9">
        <f>D16+D17+D18+D19+D20</f>
        <v>8040612.6799999997</v>
      </c>
      <c r="E15" s="9">
        <f>E16+E17+E18+E19+E20</f>
        <v>31635758.540000003</v>
      </c>
      <c r="F15" s="16">
        <f t="shared" si="1"/>
        <v>3.9344960140525016</v>
      </c>
      <c r="G15" s="9">
        <f>G16+G17+G18+G19+G20</f>
        <v>4107759.1</v>
      </c>
      <c r="H15" s="21">
        <f>H16+H17+H18+H19+H20</f>
        <v>2.6452734334098382</v>
      </c>
      <c r="I15" s="17">
        <f t="shared" si="5"/>
        <v>0.12984544356052605</v>
      </c>
      <c r="J15" s="9">
        <f>J16+J17+J18+J19+J20</f>
        <v>1225554.1000000001</v>
      </c>
      <c r="K15" s="9">
        <f>K16+K17+K18+K19+K20</f>
        <v>1360484.1</v>
      </c>
    </row>
    <row r="16" spans="1:11" x14ac:dyDescent="0.25">
      <c r="A16" s="4" t="s">
        <v>28</v>
      </c>
      <c r="B16" s="13" t="s">
        <v>11</v>
      </c>
      <c r="C16" s="13" t="s">
        <v>5</v>
      </c>
      <c r="D16" s="18">
        <v>23436</v>
      </c>
      <c r="E16" s="10">
        <v>35545</v>
      </c>
      <c r="F16" s="19">
        <f t="shared" si="1"/>
        <v>1.5166837344256698</v>
      </c>
      <c r="G16" s="22">
        <v>35545</v>
      </c>
      <c r="H16" s="11">
        <f t="shared" ref="H16" si="8">G16/D16</f>
        <v>1.5166837344256698</v>
      </c>
      <c r="I16" s="11">
        <f t="shared" si="5"/>
        <v>1</v>
      </c>
      <c r="J16" s="22">
        <v>0</v>
      </c>
      <c r="K16" s="22">
        <v>0</v>
      </c>
    </row>
    <row r="17" spans="1:11" ht="14.25" customHeight="1" x14ac:dyDescent="0.25">
      <c r="A17" s="4" t="s">
        <v>29</v>
      </c>
      <c r="B17" s="13" t="s">
        <v>11</v>
      </c>
      <c r="C17" s="13" t="s">
        <v>12</v>
      </c>
      <c r="D17" s="18">
        <v>25162.799999999999</v>
      </c>
      <c r="E17" s="10">
        <v>25093.1</v>
      </c>
      <c r="F17" s="19">
        <f t="shared" si="1"/>
        <v>0.99723003799259224</v>
      </c>
      <c r="G17" s="22">
        <v>26185.1</v>
      </c>
      <c r="H17" s="11">
        <v>0</v>
      </c>
      <c r="I17" s="11">
        <f t="shared" si="5"/>
        <v>1.0435179391944398</v>
      </c>
      <c r="J17" s="22">
        <v>26185.1</v>
      </c>
      <c r="K17" s="22">
        <v>26185.1</v>
      </c>
    </row>
    <row r="18" spans="1:11" hidden="1" x14ac:dyDescent="0.25">
      <c r="A18" s="4" t="s">
        <v>30</v>
      </c>
      <c r="B18" s="13" t="s">
        <v>11</v>
      </c>
      <c r="C18" s="13" t="s">
        <v>31</v>
      </c>
      <c r="D18" s="18"/>
      <c r="E18" s="10"/>
      <c r="F18" s="19" t="e">
        <f t="shared" si="1"/>
        <v>#DIV/0!</v>
      </c>
      <c r="G18" s="10"/>
      <c r="H18" s="20"/>
      <c r="I18" s="20"/>
      <c r="J18" s="10"/>
      <c r="K18" s="10"/>
    </row>
    <row r="19" spans="1:11" x14ac:dyDescent="0.25">
      <c r="A19" s="4" t="s">
        <v>32</v>
      </c>
      <c r="B19" s="13" t="s">
        <v>11</v>
      </c>
      <c r="C19" s="13" t="s">
        <v>25</v>
      </c>
      <c r="D19" s="18">
        <v>6960117.8799999999</v>
      </c>
      <c r="E19" s="10">
        <v>30495712.440000001</v>
      </c>
      <c r="F19" s="19">
        <f t="shared" si="1"/>
        <v>4.3814936709089185</v>
      </c>
      <c r="G19" s="22">
        <v>3383000</v>
      </c>
      <c r="H19" s="11">
        <f t="shared" ref="H19:H20" si="9">G19/D19</f>
        <v>0.48605498618365356</v>
      </c>
      <c r="I19" s="11">
        <f t="shared" ref="I19:I20" si="10">G19/E19</f>
        <v>0.11093362736338813</v>
      </c>
      <c r="J19" s="32">
        <f>-744315+1780655</f>
        <v>1036340</v>
      </c>
      <c r="K19" s="32">
        <f>-841230+2012500</f>
        <v>1171270</v>
      </c>
    </row>
    <row r="20" spans="1:11" x14ac:dyDescent="0.25">
      <c r="A20" s="4" t="s">
        <v>33</v>
      </c>
      <c r="B20" s="13" t="s">
        <v>11</v>
      </c>
      <c r="C20" s="13" t="s">
        <v>34</v>
      </c>
      <c r="D20" s="18">
        <f>880296+151600</f>
        <v>1031896</v>
      </c>
      <c r="E20" s="10">
        <f>590308+489100</f>
        <v>1079408</v>
      </c>
      <c r="F20" s="19">
        <f t="shared" si="1"/>
        <v>1.0460433997224527</v>
      </c>
      <c r="G20" s="22">
        <v>663029</v>
      </c>
      <c r="H20" s="11">
        <f t="shared" si="9"/>
        <v>0.64253471280051477</v>
      </c>
      <c r="I20" s="11">
        <f t="shared" si="10"/>
        <v>0.61425244207936203</v>
      </c>
      <c r="J20" s="22">
        <v>163029</v>
      </c>
      <c r="K20" s="22">
        <v>163029</v>
      </c>
    </row>
    <row r="21" spans="1:11" x14ac:dyDescent="0.25">
      <c r="A21" s="3" t="s">
        <v>35</v>
      </c>
      <c r="B21" s="15" t="s">
        <v>12</v>
      </c>
      <c r="C21" s="15" t="s">
        <v>0</v>
      </c>
      <c r="D21" s="9">
        <f>D22+D23+D24+D25</f>
        <v>22411784.759999998</v>
      </c>
      <c r="E21" s="9">
        <f>E22+E23+E24+E25</f>
        <v>24593068.509999998</v>
      </c>
      <c r="F21" s="16">
        <f t="shared" si="1"/>
        <v>1.0973275343020918</v>
      </c>
      <c r="G21" s="9">
        <f>G22+G23+G24</f>
        <v>5689355</v>
      </c>
      <c r="H21" s="17">
        <f t="shared" si="4"/>
        <v>0.2538555077574286</v>
      </c>
      <c r="I21" s="17">
        <f t="shared" si="5"/>
        <v>0.23133977761606295</v>
      </c>
      <c r="J21" s="9">
        <f t="shared" ref="J21:K21" si="11">J22+J23+J24</f>
        <v>3500000</v>
      </c>
      <c r="K21" s="9">
        <f t="shared" si="11"/>
        <v>3500000</v>
      </c>
    </row>
    <row r="22" spans="1:11" x14ac:dyDescent="0.25">
      <c r="A22" s="4" t="s">
        <v>36</v>
      </c>
      <c r="B22" s="13" t="s">
        <v>12</v>
      </c>
      <c r="C22" s="13" t="s">
        <v>5</v>
      </c>
      <c r="D22" s="18">
        <v>1045412.31</v>
      </c>
      <c r="E22" s="10">
        <v>1063910</v>
      </c>
      <c r="F22" s="19">
        <f t="shared" si="1"/>
        <v>1.0176941574372698</v>
      </c>
      <c r="G22" s="22">
        <v>971753</v>
      </c>
      <c r="H22" s="11">
        <f t="shared" si="4"/>
        <v>0.92954042218997779</v>
      </c>
      <c r="I22" s="11">
        <f t="shared" si="5"/>
        <v>0.91337895122707746</v>
      </c>
      <c r="J22" s="22">
        <v>0</v>
      </c>
      <c r="K22" s="22">
        <v>0</v>
      </c>
    </row>
    <row r="23" spans="1:11" x14ac:dyDescent="0.25">
      <c r="A23" s="4" t="s">
        <v>37</v>
      </c>
      <c r="B23" s="13" t="s">
        <v>12</v>
      </c>
      <c r="C23" s="13" t="s">
        <v>7</v>
      </c>
      <c r="D23" s="18">
        <v>1404101</v>
      </c>
      <c r="E23" s="10">
        <v>8387798.3499999996</v>
      </c>
      <c r="F23" s="19">
        <f t="shared" si="1"/>
        <v>5.9737856108641756</v>
      </c>
      <c r="G23" s="22">
        <v>1200000</v>
      </c>
      <c r="H23" s="11">
        <f t="shared" si="4"/>
        <v>0.85463937423305014</v>
      </c>
      <c r="I23" s="11">
        <f t="shared" si="5"/>
        <v>0.14306495577590991</v>
      </c>
      <c r="J23" s="22">
        <v>1200000</v>
      </c>
      <c r="K23" s="22">
        <v>1200000</v>
      </c>
    </row>
    <row r="24" spans="1:11" x14ac:dyDescent="0.25">
      <c r="A24" s="4" t="s">
        <v>63</v>
      </c>
      <c r="B24" s="23" t="s">
        <v>12</v>
      </c>
      <c r="C24" s="23" t="s">
        <v>9</v>
      </c>
      <c r="D24" s="18">
        <v>19962271.449999999</v>
      </c>
      <c r="E24" s="10">
        <v>13210360.16</v>
      </c>
      <c r="F24" s="19">
        <f t="shared" si="1"/>
        <v>0.66176638230215035</v>
      </c>
      <c r="G24" s="22">
        <v>3517602</v>
      </c>
      <c r="H24" s="11">
        <f t="shared" si="4"/>
        <v>0.17621251212872371</v>
      </c>
      <c r="I24" s="11">
        <f t="shared" si="5"/>
        <v>0.26627601044905957</v>
      </c>
      <c r="J24" s="22">
        <v>2300000</v>
      </c>
      <c r="K24" s="22">
        <v>2300000</v>
      </c>
    </row>
    <row r="25" spans="1:11" x14ac:dyDescent="0.25">
      <c r="A25" s="4" t="s">
        <v>68</v>
      </c>
      <c r="B25" s="23">
        <v>5</v>
      </c>
      <c r="C25" s="23" t="s">
        <v>12</v>
      </c>
      <c r="D25" s="18">
        <v>0</v>
      </c>
      <c r="E25" s="10">
        <v>1931000</v>
      </c>
      <c r="F25" s="19">
        <v>0</v>
      </c>
      <c r="G25" s="22">
        <v>0</v>
      </c>
      <c r="H25" s="11">
        <v>0</v>
      </c>
      <c r="I25" s="11">
        <f t="shared" si="5"/>
        <v>0</v>
      </c>
      <c r="J25" s="22">
        <v>0</v>
      </c>
      <c r="K25" s="22">
        <v>0</v>
      </c>
    </row>
    <row r="26" spans="1:11" x14ac:dyDescent="0.25">
      <c r="A26" s="3" t="s">
        <v>38</v>
      </c>
      <c r="B26" s="15" t="s">
        <v>16</v>
      </c>
      <c r="C26" s="15" t="s">
        <v>0</v>
      </c>
      <c r="D26" s="9">
        <f>D27+D28+D29+D30+D31</f>
        <v>114471289.14999999</v>
      </c>
      <c r="E26" s="9">
        <f>E27+E28+E29+E30+E31</f>
        <v>137969610.48000002</v>
      </c>
      <c r="F26" s="16">
        <f t="shared" si="1"/>
        <v>1.2052769869587865</v>
      </c>
      <c r="G26" s="9">
        <f>G27+G28+G29+G30+G31</f>
        <v>138044020.74000001</v>
      </c>
      <c r="H26" s="17">
        <f t="shared" si="4"/>
        <v>1.2059270212211113</v>
      </c>
      <c r="I26" s="17">
        <f t="shared" si="5"/>
        <v>1.0005393235491578</v>
      </c>
      <c r="J26" s="9">
        <f t="shared" ref="J26:K26" si="12">J27+J28+J29+J30+J31</f>
        <v>131684699.74000001</v>
      </c>
      <c r="K26" s="9">
        <f t="shared" si="12"/>
        <v>131332076.74000001</v>
      </c>
    </row>
    <row r="27" spans="1:11" x14ac:dyDescent="0.25">
      <c r="A27" s="4" t="s">
        <v>39</v>
      </c>
      <c r="B27" s="13" t="s">
        <v>16</v>
      </c>
      <c r="C27" s="13" t="s">
        <v>5</v>
      </c>
      <c r="D27" s="18">
        <v>39561687.289999999</v>
      </c>
      <c r="E27" s="10">
        <v>45729342.509999998</v>
      </c>
      <c r="F27" s="19">
        <f t="shared" si="1"/>
        <v>1.1558997010109575</v>
      </c>
      <c r="G27" s="22">
        <v>47789676.740000002</v>
      </c>
      <c r="H27" s="11">
        <f t="shared" si="4"/>
        <v>1.2079787292611199</v>
      </c>
      <c r="I27" s="11">
        <f t="shared" si="5"/>
        <v>1.0450549716421016</v>
      </c>
      <c r="J27" s="22">
        <v>44508638.740000002</v>
      </c>
      <c r="K27" s="22">
        <v>44406332.740000002</v>
      </c>
    </row>
    <row r="28" spans="1:11" x14ac:dyDescent="0.25">
      <c r="A28" s="4" t="s">
        <v>40</v>
      </c>
      <c r="B28" s="13" t="s">
        <v>16</v>
      </c>
      <c r="C28" s="13" t="s">
        <v>7</v>
      </c>
      <c r="D28" s="18">
        <v>51638839.43</v>
      </c>
      <c r="E28" s="10">
        <v>65291971.640000001</v>
      </c>
      <c r="F28" s="19">
        <f t="shared" si="1"/>
        <v>1.2643965736005311</v>
      </c>
      <c r="G28" s="22">
        <v>61636481</v>
      </c>
      <c r="H28" s="11">
        <f t="shared" si="4"/>
        <v>1.1936070151915883</v>
      </c>
      <c r="I28" s="11">
        <f t="shared" si="5"/>
        <v>0.9440131681096221</v>
      </c>
      <c r="J28" s="22">
        <v>59715481</v>
      </c>
      <c r="K28" s="22">
        <v>59615481</v>
      </c>
    </row>
    <row r="29" spans="1:11" x14ac:dyDescent="0.25">
      <c r="A29" s="4" t="s">
        <v>64</v>
      </c>
      <c r="B29" s="13" t="s">
        <v>16</v>
      </c>
      <c r="C29" s="23" t="s">
        <v>9</v>
      </c>
      <c r="D29" s="18">
        <v>15417745.220000001</v>
      </c>
      <c r="E29" s="10">
        <v>18609441.559999999</v>
      </c>
      <c r="F29" s="19">
        <f t="shared" si="1"/>
        <v>1.2070144690067721</v>
      </c>
      <c r="G29" s="22">
        <v>19990263</v>
      </c>
      <c r="H29" s="11">
        <f t="shared" si="4"/>
        <v>1.2965749994408067</v>
      </c>
      <c r="I29" s="11">
        <f t="shared" si="5"/>
        <v>1.0742000470862061</v>
      </c>
      <c r="J29" s="22">
        <v>18940580</v>
      </c>
      <c r="K29" s="22">
        <v>18890263</v>
      </c>
    </row>
    <row r="30" spans="1:11" x14ac:dyDescent="0.25">
      <c r="A30" s="4" t="s">
        <v>41</v>
      </c>
      <c r="B30" s="13" t="s">
        <v>16</v>
      </c>
      <c r="C30" s="13" t="s">
        <v>16</v>
      </c>
      <c r="D30" s="18">
        <v>391968</v>
      </c>
      <c r="E30" s="10">
        <v>405000</v>
      </c>
      <c r="F30" s="19">
        <f t="shared" si="1"/>
        <v>1.0332476120499632</v>
      </c>
      <c r="G30" s="22">
        <v>405000</v>
      </c>
      <c r="H30" s="11">
        <f t="shared" si="4"/>
        <v>1.0332476120499632</v>
      </c>
      <c r="I30" s="11">
        <f t="shared" si="5"/>
        <v>1</v>
      </c>
      <c r="J30" s="22">
        <v>405000</v>
      </c>
      <c r="K30" s="22">
        <v>405000</v>
      </c>
    </row>
    <row r="31" spans="1:11" x14ac:dyDescent="0.25">
      <c r="A31" s="4" t="s">
        <v>42</v>
      </c>
      <c r="B31" s="13" t="s">
        <v>16</v>
      </c>
      <c r="C31" s="13" t="s">
        <v>25</v>
      </c>
      <c r="D31" s="18">
        <v>7461049.21</v>
      </c>
      <c r="E31" s="10">
        <v>7933854.7699999996</v>
      </c>
      <c r="F31" s="19">
        <f t="shared" si="1"/>
        <v>1.0633698487561645</v>
      </c>
      <c r="G31" s="22">
        <v>8222600</v>
      </c>
      <c r="H31" s="11">
        <f t="shared" si="4"/>
        <v>1.1020702006601562</v>
      </c>
      <c r="I31" s="11">
        <f t="shared" si="5"/>
        <v>1.0363940654789678</v>
      </c>
      <c r="J31" s="22">
        <v>8115000</v>
      </c>
      <c r="K31" s="22">
        <v>8015000</v>
      </c>
    </row>
    <row r="32" spans="1:11" x14ac:dyDescent="0.25">
      <c r="A32" s="3" t="s">
        <v>43</v>
      </c>
      <c r="B32" s="15" t="s">
        <v>31</v>
      </c>
      <c r="C32" s="15" t="s">
        <v>0</v>
      </c>
      <c r="D32" s="9">
        <f>D33+D34</f>
        <v>8644451.8000000007</v>
      </c>
      <c r="E32" s="9">
        <f>E33+E34</f>
        <v>11184142.85</v>
      </c>
      <c r="F32" s="16">
        <f t="shared" si="1"/>
        <v>1.2937943444834754</v>
      </c>
      <c r="G32" s="9">
        <f>G33+G34</f>
        <v>11398151.26</v>
      </c>
      <c r="H32" s="17">
        <f t="shared" si="4"/>
        <v>1.3185510803588492</v>
      </c>
      <c r="I32" s="17">
        <f t="shared" si="5"/>
        <v>1.0191349853869223</v>
      </c>
      <c r="J32" s="9">
        <f t="shared" ref="J32:K32" si="13">J33+J34</f>
        <v>10898151.26</v>
      </c>
      <c r="K32" s="9">
        <f t="shared" si="13"/>
        <v>10598151.26</v>
      </c>
    </row>
    <row r="33" spans="1:11" x14ac:dyDescent="0.25">
      <c r="A33" s="4" t="s">
        <v>44</v>
      </c>
      <c r="B33" s="13" t="s">
        <v>31</v>
      </c>
      <c r="C33" s="13" t="s">
        <v>5</v>
      </c>
      <c r="D33" s="18">
        <v>7721013.4199999999</v>
      </c>
      <c r="E33" s="10">
        <v>9630542.8499999996</v>
      </c>
      <c r="F33" s="19">
        <f t="shared" si="1"/>
        <v>1.2473159061029064</v>
      </c>
      <c r="G33" s="22">
        <v>9787151.2599999998</v>
      </c>
      <c r="H33" s="11">
        <f t="shared" si="4"/>
        <v>1.2675993069313951</v>
      </c>
      <c r="I33" s="11">
        <f t="shared" si="5"/>
        <v>1.0162616388753205</v>
      </c>
      <c r="J33" s="22">
        <v>9287151.2599999998</v>
      </c>
      <c r="K33" s="22">
        <v>8987151.2599999998</v>
      </c>
    </row>
    <row r="34" spans="1:11" x14ac:dyDescent="0.25">
      <c r="A34" s="4" t="s">
        <v>45</v>
      </c>
      <c r="B34" s="13" t="s">
        <v>31</v>
      </c>
      <c r="C34" s="13" t="s">
        <v>11</v>
      </c>
      <c r="D34" s="18">
        <v>923438.38</v>
      </c>
      <c r="E34" s="10">
        <v>1553600</v>
      </c>
      <c r="F34" s="19">
        <f t="shared" si="1"/>
        <v>1.6824078721960853</v>
      </c>
      <c r="G34" s="24">
        <v>1611000</v>
      </c>
      <c r="H34" s="11">
        <f t="shared" si="4"/>
        <v>1.7445668654144524</v>
      </c>
      <c r="I34" s="11">
        <f t="shared" si="5"/>
        <v>1.036946446961895</v>
      </c>
      <c r="J34" s="24">
        <v>1611000</v>
      </c>
      <c r="K34" s="24">
        <v>1611000</v>
      </c>
    </row>
    <row r="35" spans="1:11" x14ac:dyDescent="0.25">
      <c r="A35" s="3" t="s">
        <v>46</v>
      </c>
      <c r="B35" s="15" t="s">
        <v>26</v>
      </c>
      <c r="C35" s="15" t="s">
        <v>0</v>
      </c>
      <c r="D35" s="9">
        <f>D36+D37+D38+D39</f>
        <v>7050815.3399999999</v>
      </c>
      <c r="E35" s="9">
        <f>E36+E37+E38+E39</f>
        <v>9682410.8599999994</v>
      </c>
      <c r="F35" s="16">
        <f t="shared" si="1"/>
        <v>1.3732327955138306</v>
      </c>
      <c r="G35" s="9">
        <f>G36+G37+G38+G39</f>
        <v>9916758.379999999</v>
      </c>
      <c r="H35" s="17">
        <f t="shared" si="4"/>
        <v>1.4064697346051895</v>
      </c>
      <c r="I35" s="17">
        <f t="shared" si="5"/>
        <v>1.0242034265420543</v>
      </c>
      <c r="J35" s="9">
        <f t="shared" ref="J35:K35" si="14">J36+J37+J38+J39</f>
        <v>10506743.76</v>
      </c>
      <c r="K35" s="9">
        <f t="shared" si="14"/>
        <v>10672398.32</v>
      </c>
    </row>
    <row r="36" spans="1:11" x14ac:dyDescent="0.25">
      <c r="A36" s="4" t="s">
        <v>47</v>
      </c>
      <c r="B36" s="13" t="s">
        <v>26</v>
      </c>
      <c r="C36" s="13" t="s">
        <v>5</v>
      </c>
      <c r="D36" s="18">
        <v>751326.7</v>
      </c>
      <c r="E36" s="10">
        <v>942153</v>
      </c>
      <c r="F36" s="19">
        <f t="shared" si="1"/>
        <v>1.2539857827493686</v>
      </c>
      <c r="G36" s="22">
        <v>959617</v>
      </c>
      <c r="H36" s="11">
        <f t="shared" si="4"/>
        <v>1.2772299986144511</v>
      </c>
      <c r="I36" s="11">
        <f t="shared" si="5"/>
        <v>1.0185362674639893</v>
      </c>
      <c r="J36" s="22">
        <v>959617</v>
      </c>
      <c r="K36" s="22">
        <v>959617</v>
      </c>
    </row>
    <row r="37" spans="1:11" x14ac:dyDescent="0.25">
      <c r="A37" s="4" t="s">
        <v>48</v>
      </c>
      <c r="B37" s="13" t="s">
        <v>26</v>
      </c>
      <c r="C37" s="13" t="s">
        <v>9</v>
      </c>
      <c r="D37" s="18">
        <v>630463.44999999995</v>
      </c>
      <c r="E37" s="10">
        <v>545827.5</v>
      </c>
      <c r="F37" s="19">
        <f t="shared" si="1"/>
        <v>0.86575597681356475</v>
      </c>
      <c r="G37" s="22">
        <v>245248</v>
      </c>
      <c r="H37" s="11">
        <f t="shared" si="4"/>
        <v>0.38899638036114548</v>
      </c>
      <c r="I37" s="11">
        <f t="shared" si="5"/>
        <v>0.4493141148073338</v>
      </c>
      <c r="J37" s="22">
        <v>245248</v>
      </c>
      <c r="K37" s="22">
        <v>245248</v>
      </c>
    </row>
    <row r="38" spans="1:11" x14ac:dyDescent="0.25">
      <c r="A38" s="4" t="s">
        <v>49</v>
      </c>
      <c r="B38" s="13" t="s">
        <v>26</v>
      </c>
      <c r="C38" s="13" t="s">
        <v>11</v>
      </c>
      <c r="D38" s="18">
        <v>4884678.9400000004</v>
      </c>
      <c r="E38" s="10">
        <v>7372914.3600000003</v>
      </c>
      <c r="F38" s="19">
        <f t="shared" si="1"/>
        <v>1.5093958990066192</v>
      </c>
      <c r="G38" s="22">
        <v>7875748.3799999999</v>
      </c>
      <c r="H38" s="11">
        <f t="shared" si="4"/>
        <v>1.6123369574009299</v>
      </c>
      <c r="I38" s="11">
        <f t="shared" si="5"/>
        <v>1.0682001709836759</v>
      </c>
      <c r="J38" s="22">
        <v>8458733.7599999998</v>
      </c>
      <c r="K38" s="22">
        <v>8624388.3200000003</v>
      </c>
    </row>
    <row r="39" spans="1:11" x14ac:dyDescent="0.25">
      <c r="A39" s="4" t="s">
        <v>50</v>
      </c>
      <c r="B39" s="13" t="s">
        <v>26</v>
      </c>
      <c r="C39" s="13" t="s">
        <v>14</v>
      </c>
      <c r="D39" s="18">
        <v>784346.25</v>
      </c>
      <c r="E39" s="10">
        <v>821516</v>
      </c>
      <c r="F39" s="19">
        <f t="shared" si="1"/>
        <v>1.0473894660680789</v>
      </c>
      <c r="G39" s="22">
        <v>836145</v>
      </c>
      <c r="H39" s="11">
        <f t="shared" si="4"/>
        <v>1.0660406676260643</v>
      </c>
      <c r="I39" s="11">
        <f t="shared" si="5"/>
        <v>1.0178073220728507</v>
      </c>
      <c r="J39" s="22">
        <v>843145</v>
      </c>
      <c r="K39" s="22">
        <v>843145</v>
      </c>
    </row>
    <row r="40" spans="1:11" x14ac:dyDescent="0.25">
      <c r="A40" s="3" t="s">
        <v>51</v>
      </c>
      <c r="B40" s="15" t="s">
        <v>18</v>
      </c>
      <c r="C40" s="15" t="s">
        <v>0</v>
      </c>
      <c r="D40" s="9">
        <f>D41+D42</f>
        <v>12213701</v>
      </c>
      <c r="E40" s="9">
        <f>E41</f>
        <v>13476821</v>
      </c>
      <c r="F40" s="16">
        <f t="shared" si="1"/>
        <v>1.1034182841056941</v>
      </c>
      <c r="G40" s="9">
        <f>G41+G42</f>
        <v>13662486</v>
      </c>
      <c r="H40" s="17">
        <f t="shared" si="4"/>
        <v>1.1186196550906233</v>
      </c>
      <c r="I40" s="17">
        <f t="shared" si="5"/>
        <v>1.0137766169039419</v>
      </c>
      <c r="J40" s="9">
        <f t="shared" ref="J40:K40" si="15">J41</f>
        <v>12442486</v>
      </c>
      <c r="K40" s="9">
        <f t="shared" si="15"/>
        <v>12000478</v>
      </c>
    </row>
    <row r="41" spans="1:11" x14ac:dyDescent="0.25">
      <c r="A41" s="4" t="s">
        <v>52</v>
      </c>
      <c r="B41" s="13" t="s">
        <v>18</v>
      </c>
      <c r="C41" s="13" t="s">
        <v>5</v>
      </c>
      <c r="D41" s="18">
        <v>12213701</v>
      </c>
      <c r="E41" s="10">
        <v>13476821</v>
      </c>
      <c r="F41" s="19">
        <f t="shared" si="1"/>
        <v>1.1034182841056941</v>
      </c>
      <c r="G41" s="22">
        <v>13442486</v>
      </c>
      <c r="H41" s="11">
        <f t="shared" si="4"/>
        <v>1.1006070968988024</v>
      </c>
      <c r="I41" s="11">
        <f t="shared" si="5"/>
        <v>0.99745229234698596</v>
      </c>
      <c r="J41" s="22">
        <v>12442486</v>
      </c>
      <c r="K41" s="22">
        <v>12000478</v>
      </c>
    </row>
    <row r="42" spans="1:11" x14ac:dyDescent="0.25">
      <c r="A42" s="4" t="s">
        <v>53</v>
      </c>
      <c r="B42" s="13">
        <v>11</v>
      </c>
      <c r="C42" s="13" t="s">
        <v>7</v>
      </c>
      <c r="D42" s="18"/>
      <c r="E42" s="10">
        <v>0</v>
      </c>
      <c r="F42" s="19">
        <v>0</v>
      </c>
      <c r="G42" s="22">
        <v>220000</v>
      </c>
      <c r="H42" s="11">
        <v>0</v>
      </c>
      <c r="I42" s="11">
        <v>0</v>
      </c>
      <c r="J42" s="22">
        <v>0</v>
      </c>
      <c r="K42" s="22">
        <v>0</v>
      </c>
    </row>
    <row r="43" spans="1:11" x14ac:dyDescent="0.25">
      <c r="A43" s="3" t="s">
        <v>54</v>
      </c>
      <c r="B43" s="15" t="s">
        <v>34</v>
      </c>
      <c r="C43" s="15" t="s">
        <v>0</v>
      </c>
      <c r="D43" s="9">
        <f>D44</f>
        <v>773195.67</v>
      </c>
      <c r="E43" s="9">
        <f>E44</f>
        <v>670400</v>
      </c>
      <c r="F43" s="16">
        <f t="shared" si="1"/>
        <v>0.86705089799584623</v>
      </c>
      <c r="G43" s="9">
        <f>G44</f>
        <v>680480</v>
      </c>
      <c r="H43" s="17">
        <f t="shared" ref="H43:H49" si="16">G43/D43</f>
        <v>0.88008770147406534</v>
      </c>
      <c r="I43" s="17">
        <f t="shared" ref="I43:I49" si="17">G43/E43</f>
        <v>1.0150357995226731</v>
      </c>
      <c r="J43" s="9">
        <f t="shared" ref="J43:K43" si="18">J44</f>
        <v>680480</v>
      </c>
      <c r="K43" s="9">
        <f t="shared" si="18"/>
        <v>542480</v>
      </c>
    </row>
    <row r="44" spans="1:11" x14ac:dyDescent="0.25">
      <c r="A44" s="4" t="s">
        <v>55</v>
      </c>
      <c r="B44" s="13" t="s">
        <v>34</v>
      </c>
      <c r="C44" s="13" t="s">
        <v>7</v>
      </c>
      <c r="D44" s="18">
        <v>773195.67</v>
      </c>
      <c r="E44" s="10">
        <v>670400</v>
      </c>
      <c r="F44" s="19">
        <f t="shared" si="1"/>
        <v>0.86705089799584623</v>
      </c>
      <c r="G44" s="22">
        <v>680480</v>
      </c>
      <c r="H44" s="11">
        <f t="shared" si="16"/>
        <v>0.88008770147406534</v>
      </c>
      <c r="I44" s="11">
        <f t="shared" si="17"/>
        <v>1.0150357995226731</v>
      </c>
      <c r="J44" s="22">
        <v>680480</v>
      </c>
      <c r="K44" s="22">
        <v>542480</v>
      </c>
    </row>
    <row r="45" spans="1:11" x14ac:dyDescent="0.25">
      <c r="A45" s="3" t="s">
        <v>56</v>
      </c>
      <c r="B45" s="15" t="s">
        <v>20</v>
      </c>
      <c r="C45" s="15" t="s">
        <v>0</v>
      </c>
      <c r="D45" s="9">
        <f>D46</f>
        <v>2568110.6800000002</v>
      </c>
      <c r="E45" s="9">
        <f>E46</f>
        <v>1735396</v>
      </c>
      <c r="F45" s="16">
        <f t="shared" si="1"/>
        <v>0.67574813403291478</v>
      </c>
      <c r="G45" s="9">
        <f>G46</f>
        <v>1915636</v>
      </c>
      <c r="H45" s="17">
        <f t="shared" si="16"/>
        <v>0.74593202501692801</v>
      </c>
      <c r="I45" s="17">
        <f t="shared" si="17"/>
        <v>1.1038610207698991</v>
      </c>
      <c r="J45" s="9">
        <f t="shared" ref="J45:K45" si="19">J46</f>
        <v>1951517</v>
      </c>
      <c r="K45" s="9">
        <f t="shared" si="19"/>
        <v>1956863</v>
      </c>
    </row>
    <row r="46" spans="1:11" x14ac:dyDescent="0.25">
      <c r="A46" s="4" t="s">
        <v>57</v>
      </c>
      <c r="B46" s="13" t="s">
        <v>20</v>
      </c>
      <c r="C46" s="13" t="s">
        <v>5</v>
      </c>
      <c r="D46" s="18">
        <v>2568110.6800000002</v>
      </c>
      <c r="E46" s="10">
        <v>1735396</v>
      </c>
      <c r="F46" s="19">
        <f t="shared" si="1"/>
        <v>0.67574813403291478</v>
      </c>
      <c r="G46" s="22">
        <v>1915636</v>
      </c>
      <c r="H46" s="11">
        <f t="shared" si="16"/>
        <v>0.74593202501692801</v>
      </c>
      <c r="I46" s="11">
        <f t="shared" si="17"/>
        <v>1.1038610207698991</v>
      </c>
      <c r="J46" s="22">
        <v>1951517</v>
      </c>
      <c r="K46" s="22">
        <v>1956863</v>
      </c>
    </row>
    <row r="47" spans="1:11" s="6" customFormat="1" x14ac:dyDescent="0.25">
      <c r="A47" s="7" t="s">
        <v>69</v>
      </c>
      <c r="B47" s="15">
        <v>99</v>
      </c>
      <c r="C47" s="15"/>
      <c r="D47" s="9">
        <f>D48</f>
        <v>0</v>
      </c>
      <c r="E47" s="25">
        <f>E48</f>
        <v>0</v>
      </c>
      <c r="F47" s="16">
        <f>F48</f>
        <v>0</v>
      </c>
      <c r="G47" s="26">
        <v>0</v>
      </c>
      <c r="H47" s="12">
        <v>0</v>
      </c>
      <c r="I47" s="12">
        <v>0</v>
      </c>
      <c r="J47" s="26">
        <f>J48</f>
        <v>2842672</v>
      </c>
      <c r="K47" s="26">
        <f>K48</f>
        <v>5777303</v>
      </c>
    </row>
    <row r="48" spans="1:11" x14ac:dyDescent="0.25">
      <c r="A48" s="8" t="s">
        <v>69</v>
      </c>
      <c r="B48" s="13">
        <v>99</v>
      </c>
      <c r="C48" s="13">
        <v>99</v>
      </c>
      <c r="D48" s="18">
        <v>0</v>
      </c>
      <c r="E48" s="10">
        <v>0</v>
      </c>
      <c r="F48" s="19">
        <v>0</v>
      </c>
      <c r="G48" s="22">
        <v>0</v>
      </c>
      <c r="H48" s="11">
        <v>0</v>
      </c>
      <c r="I48" s="11">
        <v>0</v>
      </c>
      <c r="J48" s="22">
        <v>2842672</v>
      </c>
      <c r="K48" s="22">
        <v>5777303</v>
      </c>
    </row>
    <row r="49" spans="1:11" s="6" customFormat="1" ht="34.5" customHeight="1" x14ac:dyDescent="0.25">
      <c r="A49" s="5" t="s">
        <v>58</v>
      </c>
      <c r="B49" s="27"/>
      <c r="C49" s="27"/>
      <c r="D49" s="25">
        <f>D3+D11+D13+D15+D21+D26+D32+D35+D40+D43+D45</f>
        <v>197032265.15000001</v>
      </c>
      <c r="E49" s="25">
        <f>E3+E11+E13+E15+E21+E26+E32+E35+E40+E43+E45</f>
        <v>254728462.74000001</v>
      </c>
      <c r="F49" s="16">
        <f t="shared" si="1"/>
        <v>1.2928261396481235</v>
      </c>
      <c r="G49" s="25">
        <f>G3+G11+G13+G15+G21+G26+G32+G35+G40+G43+G45</f>
        <v>208931471.47999999</v>
      </c>
      <c r="H49" s="17">
        <f t="shared" si="16"/>
        <v>1.0603921714087849</v>
      </c>
      <c r="I49" s="17">
        <f t="shared" si="17"/>
        <v>0.82021250877352969</v>
      </c>
      <c r="J49" s="25">
        <f>J3+J11+J13+J15+J21+J26+J32+J35+J40+J43+J45+J47</f>
        <v>198714532.85999998</v>
      </c>
      <c r="K49" s="25">
        <f>K3+K11+K13+K15+K21+K26+K32+K35+K40+K43+K45+K47</f>
        <v>200622463.41999999</v>
      </c>
    </row>
  </sheetData>
  <autoFilter ref="A2:K2"/>
  <mergeCells count="1">
    <mergeCell ref="A1:K1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2017-10-31T08:07:10Z</cp:lastPrinted>
  <dcterms:created xsi:type="dcterms:W3CDTF">2017-03-14T06:28:47Z</dcterms:created>
  <dcterms:modified xsi:type="dcterms:W3CDTF">2018-11-26T14:06:15Z</dcterms:modified>
</cp:coreProperties>
</file>