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420" yWindow="390" windowWidth="13125" windowHeight="12075"/>
  </bookViews>
  <sheets>
    <sheet name="Документ (1)" sheetId="1" r:id="rId1"/>
  </sheets>
  <definedNames>
    <definedName name="_xlnm.Print_Titles" localSheetId="0">'Документ (1)'!$3:$3</definedName>
    <definedName name="_xlnm.Print_Area" localSheetId="0">'Документ (1)'!$A$1:$I$387</definedName>
  </definedNames>
  <calcPr calcId="124519"/>
</workbook>
</file>

<file path=xl/calcChain.xml><?xml version="1.0" encoding="utf-8"?>
<calcChain xmlns="http://schemas.openxmlformats.org/spreadsheetml/2006/main">
  <c r="G161" i="1"/>
  <c r="H336"/>
  <c r="I9" l="1"/>
  <c r="I10"/>
  <c r="I13"/>
  <c r="I14"/>
  <c r="I16"/>
  <c r="I17"/>
  <c r="I18"/>
  <c r="I20"/>
  <c r="I26"/>
  <c r="I27"/>
  <c r="I30"/>
  <c r="I31"/>
  <c r="I32"/>
  <c r="I34"/>
  <c r="I35"/>
  <c r="I36"/>
  <c r="I37"/>
  <c r="I38"/>
  <c r="I39"/>
  <c r="I40"/>
  <c r="I41"/>
  <c r="I43"/>
  <c r="I45"/>
  <c r="I49"/>
  <c r="I53"/>
  <c r="I57"/>
  <c r="I58"/>
  <c r="I60"/>
  <c r="I61"/>
  <c r="I64"/>
  <c r="I65"/>
  <c r="I68"/>
  <c r="I71"/>
  <c r="I72"/>
  <c r="I75"/>
  <c r="I78"/>
  <c r="I83"/>
  <c r="I84"/>
  <c r="I89"/>
  <c r="I93"/>
  <c r="I97"/>
  <c r="I100"/>
  <c r="I101"/>
  <c r="I102"/>
  <c r="I106"/>
  <c r="I107"/>
  <c r="I110"/>
  <c r="I113"/>
  <c r="I118"/>
  <c r="I120"/>
  <c r="I123"/>
  <c r="I127"/>
  <c r="I128"/>
  <c r="I130"/>
  <c r="I131"/>
  <c r="I134"/>
  <c r="I137"/>
  <c r="I139"/>
  <c r="I143"/>
  <c r="I144"/>
  <c r="I147"/>
  <c r="I148"/>
  <c r="I149"/>
  <c r="I152"/>
  <c r="I155"/>
  <c r="I156"/>
  <c r="I161"/>
  <c r="I164"/>
  <c r="I167"/>
  <c r="I171"/>
  <c r="I174"/>
  <c r="I177"/>
  <c r="I180"/>
  <c r="I183"/>
  <c r="I186"/>
  <c r="I190"/>
  <c r="I193"/>
  <c r="I197"/>
  <c r="I202"/>
  <c r="I205"/>
  <c r="I208"/>
  <c r="I213"/>
  <c r="I217"/>
  <c r="I220"/>
  <c r="I223"/>
  <c r="I226"/>
  <c r="I228"/>
  <c r="I229"/>
  <c r="I230"/>
  <c r="I233"/>
  <c r="I235"/>
  <c r="I238"/>
  <c r="I242"/>
  <c r="I243"/>
  <c r="I244"/>
  <c r="I246"/>
  <c r="I247"/>
  <c r="I248"/>
  <c r="I251"/>
  <c r="I252"/>
  <c r="I253"/>
  <c r="I255"/>
  <c r="I256"/>
  <c r="I257"/>
  <c r="I260"/>
  <c r="I262"/>
  <c r="I267"/>
  <c r="I272"/>
  <c r="I278"/>
  <c r="I279"/>
  <c r="I280"/>
  <c r="I282"/>
  <c r="I283"/>
  <c r="I284"/>
  <c r="I285"/>
  <c r="I287"/>
  <c r="I289"/>
  <c r="I293"/>
  <c r="I298"/>
  <c r="I304"/>
  <c r="I308"/>
  <c r="I309"/>
  <c r="I310"/>
  <c r="I312"/>
  <c r="I313"/>
  <c r="I314"/>
  <c r="I315"/>
  <c r="I316"/>
  <c r="I317"/>
  <c r="I319"/>
  <c r="I324"/>
  <c r="I327"/>
  <c r="I333"/>
  <c r="I334"/>
  <c r="I335"/>
  <c r="I337"/>
  <c r="I338"/>
  <c r="I339"/>
  <c r="I340"/>
  <c r="I341"/>
  <c r="I342"/>
  <c r="I344"/>
  <c r="I349"/>
  <c r="I355"/>
  <c r="I356"/>
  <c r="I357"/>
  <c r="I359"/>
  <c r="I360"/>
  <c r="I361"/>
  <c r="I362"/>
  <c r="I363"/>
  <c r="I365"/>
  <c r="I371"/>
  <c r="I372"/>
  <c r="I375"/>
  <c r="I376"/>
  <c r="I378"/>
  <c r="I379"/>
  <c r="I381"/>
  <c r="H377"/>
  <c r="I377" s="1"/>
  <c r="G377"/>
  <c r="G376"/>
  <c r="G375"/>
  <c r="G361"/>
  <c r="H354"/>
  <c r="I354" s="1"/>
  <c r="G354"/>
  <c r="G342"/>
  <c r="G337"/>
  <c r="H311"/>
  <c r="G311"/>
  <c r="G317"/>
  <c r="G312"/>
  <c r="H245"/>
  <c r="I245" s="1"/>
  <c r="G245"/>
  <c r="G248"/>
  <c r="H254"/>
  <c r="I254" s="1"/>
  <c r="G254"/>
  <c r="G257"/>
  <c r="G171"/>
  <c r="G156"/>
  <c r="G155"/>
  <c r="G137"/>
  <c r="G139"/>
  <c r="G130"/>
  <c r="G123"/>
  <c r="G102"/>
  <c r="G100"/>
  <c r="G45"/>
  <c r="G43"/>
  <c r="G39"/>
  <c r="G38"/>
  <c r="G36"/>
  <c r="I311" l="1"/>
  <c r="G235"/>
  <c r="G233"/>
  <c r="G199"/>
  <c r="H207"/>
  <c r="G206"/>
  <c r="G207"/>
  <c r="H185"/>
  <c r="H182"/>
  <c r="G184"/>
  <c r="G185"/>
  <c r="G181"/>
  <c r="G182"/>
  <c r="G190"/>
  <c r="H358"/>
  <c r="I358" s="1"/>
  <c r="G358"/>
  <c r="G319"/>
  <c r="H222"/>
  <c r="G221"/>
  <c r="G222"/>
  <c r="G226"/>
  <c r="G193"/>
  <c r="H146"/>
  <c r="I146" s="1"/>
  <c r="G149"/>
  <c r="G147"/>
  <c r="G146" s="1"/>
  <c r="G144"/>
  <c r="G128"/>
  <c r="G127"/>
  <c r="G101"/>
  <c r="H70"/>
  <c r="I70" s="1"/>
  <c r="G71"/>
  <c r="G70" s="1"/>
  <c r="G68"/>
  <c r="G65"/>
  <c r="G53"/>
  <c r="G49"/>
  <c r="G41"/>
  <c r="G37"/>
  <c r="H221" l="1"/>
  <c r="I221" s="1"/>
  <c r="I222"/>
  <c r="H206"/>
  <c r="I206" s="1"/>
  <c r="I207"/>
  <c r="H184"/>
  <c r="I184" s="1"/>
  <c r="I185"/>
  <c r="H181"/>
  <c r="I181" s="1"/>
  <c r="I182"/>
  <c r="G217"/>
  <c r="G381"/>
  <c r="G338" l="1"/>
  <c r="G310"/>
  <c r="G298"/>
  <c r="G285"/>
  <c r="G284"/>
  <c r="H281"/>
  <c r="I281" s="1"/>
  <c r="G281"/>
  <c r="G283"/>
  <c r="G40"/>
  <c r="G34"/>
  <c r="G119" l="1"/>
  <c r="G202" l="1"/>
  <c r="H122"/>
  <c r="G122"/>
  <c r="G121" s="1"/>
  <c r="H33"/>
  <c r="I33" s="1"/>
  <c r="H121" l="1"/>
  <c r="I121" s="1"/>
  <c r="I122"/>
  <c r="K56"/>
  <c r="J56"/>
  <c r="K57"/>
  <c r="K58"/>
  <c r="J58"/>
  <c r="J57"/>
  <c r="H74"/>
  <c r="G74"/>
  <c r="G73" s="1"/>
  <c r="H73" l="1"/>
  <c r="I73" s="1"/>
  <c r="I74"/>
  <c r="H259"/>
  <c r="I259" s="1"/>
  <c r="H261"/>
  <c r="I261" s="1"/>
  <c r="G261"/>
  <c r="G259"/>
  <c r="G258" s="1"/>
  <c r="G143"/>
  <c r="G131"/>
  <c r="H119"/>
  <c r="I119" s="1"/>
  <c r="H117"/>
  <c r="G117"/>
  <c r="G116" s="1"/>
  <c r="G115" s="1"/>
  <c r="H99"/>
  <c r="I99" s="1"/>
  <c r="G99"/>
  <c r="G336"/>
  <c r="G89"/>
  <c r="H116" l="1"/>
  <c r="I116" s="1"/>
  <c r="I117"/>
  <c r="H115"/>
  <c r="I115" s="1"/>
  <c r="H258"/>
  <c r="I258" s="1"/>
  <c r="G18"/>
  <c r="G17"/>
  <c r="H192" l="1"/>
  <c r="G192"/>
  <c r="G191" s="1"/>
  <c r="H129"/>
  <c r="I129" s="1"/>
  <c r="G129"/>
  <c r="J129" s="1"/>
  <c r="H191" l="1"/>
  <c r="I191" s="1"/>
  <c r="I192"/>
  <c r="H189"/>
  <c r="I189" s="1"/>
  <c r="G189"/>
  <c r="G188" s="1"/>
  <c r="G187" s="1"/>
  <c r="G357"/>
  <c r="G355"/>
  <c r="H326"/>
  <c r="G326"/>
  <c r="G325" s="1"/>
  <c r="H166"/>
  <c r="G166"/>
  <c r="G165" s="1"/>
  <c r="H154"/>
  <c r="I154" s="1"/>
  <c r="G154"/>
  <c r="G33"/>
  <c r="H325" l="1"/>
  <c r="I325" s="1"/>
  <c r="I326"/>
  <c r="H165"/>
  <c r="I165" s="1"/>
  <c r="I166"/>
  <c r="H188"/>
  <c r="H179"/>
  <c r="G179"/>
  <c r="G178" s="1"/>
  <c r="H187" l="1"/>
  <c r="I187" s="1"/>
  <c r="I188"/>
  <c r="H178"/>
  <c r="I178" s="1"/>
  <c r="I179"/>
  <c r="H380"/>
  <c r="I380" s="1"/>
  <c r="H374"/>
  <c r="I374" s="1"/>
  <c r="H370"/>
  <c r="I370" s="1"/>
  <c r="H364"/>
  <c r="I364" s="1"/>
  <c r="H348"/>
  <c r="I348" s="1"/>
  <c r="H343"/>
  <c r="I343" s="1"/>
  <c r="I336"/>
  <c r="H332"/>
  <c r="I332" s="1"/>
  <c r="H323"/>
  <c r="I323" s="1"/>
  <c r="H318"/>
  <c r="I318" s="1"/>
  <c r="H307"/>
  <c r="I307" s="1"/>
  <c r="H303"/>
  <c r="I303" s="1"/>
  <c r="H297"/>
  <c r="I297" s="1"/>
  <c r="H292"/>
  <c r="I292" s="1"/>
  <c r="H288"/>
  <c r="I288" s="1"/>
  <c r="H286"/>
  <c r="I286" s="1"/>
  <c r="H277"/>
  <c r="I277" s="1"/>
  <c r="H271"/>
  <c r="I271" s="1"/>
  <c r="H266"/>
  <c r="I266" s="1"/>
  <c r="H250"/>
  <c r="I250" s="1"/>
  <c r="H241"/>
  <c r="I241" s="1"/>
  <c r="H237"/>
  <c r="I237" s="1"/>
  <c r="H234"/>
  <c r="I234" s="1"/>
  <c r="H232"/>
  <c r="I232" s="1"/>
  <c r="H229"/>
  <c r="H225"/>
  <c r="I225" s="1"/>
  <c r="H219"/>
  <c r="H216"/>
  <c r="H212"/>
  <c r="I212" s="1"/>
  <c r="H204"/>
  <c r="I204" s="1"/>
  <c r="H201"/>
  <c r="I201" s="1"/>
  <c r="H196"/>
  <c r="I196" s="1"/>
  <c r="H176"/>
  <c r="H173"/>
  <c r="H170"/>
  <c r="H163"/>
  <c r="H160"/>
  <c r="H151"/>
  <c r="I151" s="1"/>
  <c r="H142"/>
  <c r="I142" s="1"/>
  <c r="H138"/>
  <c r="I138" s="1"/>
  <c r="H136"/>
  <c r="I136" s="1"/>
  <c r="H133"/>
  <c r="H126"/>
  <c r="I126" s="1"/>
  <c r="H112"/>
  <c r="H109"/>
  <c r="H105"/>
  <c r="I105" s="1"/>
  <c r="H96"/>
  <c r="I96" s="1"/>
  <c r="H92"/>
  <c r="I92" s="1"/>
  <c r="H88"/>
  <c r="I88" s="1"/>
  <c r="H82"/>
  <c r="I82" s="1"/>
  <c r="H77"/>
  <c r="I77" s="1"/>
  <c r="H67"/>
  <c r="I67" s="1"/>
  <c r="H63"/>
  <c r="I63" s="1"/>
  <c r="H59"/>
  <c r="I59" s="1"/>
  <c r="H56"/>
  <c r="I56" s="1"/>
  <c r="H52"/>
  <c r="I52" s="1"/>
  <c r="H48"/>
  <c r="H44"/>
  <c r="I44" s="1"/>
  <c r="H42"/>
  <c r="I42" s="1"/>
  <c r="H29"/>
  <c r="I29" s="1"/>
  <c r="H25"/>
  <c r="H19"/>
  <c r="I19" s="1"/>
  <c r="H15"/>
  <c r="I15" s="1"/>
  <c r="H12"/>
  <c r="I12" s="1"/>
  <c r="H8"/>
  <c r="I8" s="1"/>
  <c r="G380"/>
  <c r="G374"/>
  <c r="G370"/>
  <c r="G369" s="1"/>
  <c r="G364"/>
  <c r="G348"/>
  <c r="G347" s="1"/>
  <c r="G346" s="1"/>
  <c r="G343"/>
  <c r="G332"/>
  <c r="G323"/>
  <c r="G322" s="1"/>
  <c r="G318"/>
  <c r="G307"/>
  <c r="G303"/>
  <c r="G302" s="1"/>
  <c r="G297"/>
  <c r="G296" s="1"/>
  <c r="G292"/>
  <c r="G291" s="1"/>
  <c r="G288"/>
  <c r="G286"/>
  <c r="G277"/>
  <c r="G271"/>
  <c r="G270" s="1"/>
  <c r="G266"/>
  <c r="G265" s="1"/>
  <c r="G250"/>
  <c r="G241"/>
  <c r="G237"/>
  <c r="G236" s="1"/>
  <c r="G234"/>
  <c r="G232"/>
  <c r="G229"/>
  <c r="G228" s="1"/>
  <c r="G225"/>
  <c r="G224" s="1"/>
  <c r="G219"/>
  <c r="G218" s="1"/>
  <c r="G214" s="1"/>
  <c r="G216"/>
  <c r="G215" s="1"/>
  <c r="G212"/>
  <c r="G211" s="1"/>
  <c r="G210" s="1"/>
  <c r="G204"/>
  <c r="G203" s="1"/>
  <c r="G201"/>
  <c r="G200" s="1"/>
  <c r="G196"/>
  <c r="G195" s="1"/>
  <c r="G194" s="1"/>
  <c r="G176"/>
  <c r="G175" s="1"/>
  <c r="G173"/>
  <c r="G172" s="1"/>
  <c r="G170"/>
  <c r="G169" s="1"/>
  <c r="G168" s="1"/>
  <c r="G163"/>
  <c r="G162" s="1"/>
  <c r="G160"/>
  <c r="G159" s="1"/>
  <c r="G153"/>
  <c r="G151"/>
  <c r="G150" s="1"/>
  <c r="G145"/>
  <c r="G142"/>
  <c r="G141" s="1"/>
  <c r="G138"/>
  <c r="G136"/>
  <c r="G133"/>
  <c r="G126"/>
  <c r="G112"/>
  <c r="G111" s="1"/>
  <c r="G109"/>
  <c r="G108" s="1"/>
  <c r="G105"/>
  <c r="G104" s="1"/>
  <c r="G98"/>
  <c r="G96"/>
  <c r="G95" s="1"/>
  <c r="G92"/>
  <c r="G91" s="1"/>
  <c r="G90" s="1"/>
  <c r="G88"/>
  <c r="G87" s="1"/>
  <c r="G86" s="1"/>
  <c r="G82"/>
  <c r="G81" s="1"/>
  <c r="G80" s="1"/>
  <c r="G77"/>
  <c r="G76" s="1"/>
  <c r="G69"/>
  <c r="G67"/>
  <c r="G66" s="1"/>
  <c r="G63"/>
  <c r="G62" s="1"/>
  <c r="G59"/>
  <c r="G56"/>
  <c r="G52"/>
  <c r="G51" s="1"/>
  <c r="G48"/>
  <c r="G47" s="1"/>
  <c r="G44"/>
  <c r="G42"/>
  <c r="G29"/>
  <c r="G25"/>
  <c r="G24" s="1"/>
  <c r="G19"/>
  <c r="G15"/>
  <c r="G12"/>
  <c r="G8"/>
  <c r="G7" s="1"/>
  <c r="I160" l="1"/>
  <c r="H218"/>
  <c r="I218" s="1"/>
  <c r="I219"/>
  <c r="H215"/>
  <c r="I215" s="1"/>
  <c r="I216"/>
  <c r="H175"/>
  <c r="I175" s="1"/>
  <c r="I176"/>
  <c r="H172"/>
  <c r="I172" s="1"/>
  <c r="I173"/>
  <c r="H169"/>
  <c r="I169" s="1"/>
  <c r="I170"/>
  <c r="H162"/>
  <c r="I162" s="1"/>
  <c r="I163"/>
  <c r="K129"/>
  <c r="I133"/>
  <c r="H111"/>
  <c r="I111" s="1"/>
  <c r="I112"/>
  <c r="H108"/>
  <c r="I108" s="1"/>
  <c r="I109"/>
  <c r="H47"/>
  <c r="I48"/>
  <c r="H24"/>
  <c r="I24" s="1"/>
  <c r="I25"/>
  <c r="H168"/>
  <c r="I168" s="1"/>
  <c r="G132"/>
  <c r="G103"/>
  <c r="G158"/>
  <c r="G249"/>
  <c r="H249"/>
  <c r="I249" s="1"/>
  <c r="G140"/>
  <c r="G94"/>
  <c r="G125"/>
  <c r="G231"/>
  <c r="H125"/>
  <c r="I125" s="1"/>
  <c r="H55"/>
  <c r="I55" s="1"/>
  <c r="H62"/>
  <c r="I62" s="1"/>
  <c r="H69"/>
  <c r="I69" s="1"/>
  <c r="H81"/>
  <c r="I81" s="1"/>
  <c r="H91"/>
  <c r="I91" s="1"/>
  <c r="H98"/>
  <c r="I98" s="1"/>
  <c r="H135"/>
  <c r="I135" s="1"/>
  <c r="H141"/>
  <c r="I141" s="1"/>
  <c r="H150"/>
  <c r="I150" s="1"/>
  <c r="H159"/>
  <c r="I159" s="1"/>
  <c r="H195"/>
  <c r="H203"/>
  <c r="I203" s="1"/>
  <c r="H224"/>
  <c r="I224" s="1"/>
  <c r="H236"/>
  <c r="I236" s="1"/>
  <c r="H265"/>
  <c r="I265" s="1"/>
  <c r="H291"/>
  <c r="I291" s="1"/>
  <c r="H302"/>
  <c r="I302" s="1"/>
  <c r="H322"/>
  <c r="I322" s="1"/>
  <c r="H347"/>
  <c r="I347" s="1"/>
  <c r="H369"/>
  <c r="I369" s="1"/>
  <c r="G11"/>
  <c r="G28"/>
  <c r="G23" s="1"/>
  <c r="G55"/>
  <c r="G135"/>
  <c r="G240"/>
  <c r="G239" s="1"/>
  <c r="G306"/>
  <c r="G305" s="1"/>
  <c r="G331"/>
  <c r="G330" s="1"/>
  <c r="G329" s="1"/>
  <c r="G353"/>
  <c r="G352" s="1"/>
  <c r="G373"/>
  <c r="H7"/>
  <c r="I7" s="1"/>
  <c r="H28"/>
  <c r="I28" s="1"/>
  <c r="H51"/>
  <c r="I51" s="1"/>
  <c r="H66"/>
  <c r="I66" s="1"/>
  <c r="H76"/>
  <c r="I76" s="1"/>
  <c r="H87"/>
  <c r="I87" s="1"/>
  <c r="H95"/>
  <c r="I95" s="1"/>
  <c r="H104"/>
  <c r="I104" s="1"/>
  <c r="H132"/>
  <c r="I132" s="1"/>
  <c r="H145"/>
  <c r="I145" s="1"/>
  <c r="H153"/>
  <c r="I153" s="1"/>
  <c r="H200"/>
  <c r="I200" s="1"/>
  <c r="H211"/>
  <c r="I211" s="1"/>
  <c r="H228"/>
  <c r="H240"/>
  <c r="H270"/>
  <c r="I270" s="1"/>
  <c r="H296"/>
  <c r="I296" s="1"/>
  <c r="H331"/>
  <c r="I331" s="1"/>
  <c r="H353"/>
  <c r="I353" s="1"/>
  <c r="H373"/>
  <c r="I373" s="1"/>
  <c r="G368"/>
  <c r="G367" s="1"/>
  <c r="G366" s="1"/>
  <c r="H306"/>
  <c r="H276"/>
  <c r="I276" s="1"/>
  <c r="H231"/>
  <c r="I231" s="1"/>
  <c r="H11"/>
  <c r="I11" s="1"/>
  <c r="G351"/>
  <c r="G350" s="1"/>
  <c r="G345"/>
  <c r="G321"/>
  <c r="G320" s="1"/>
  <c r="G290"/>
  <c r="G301"/>
  <c r="G295"/>
  <c r="G276"/>
  <c r="G275" s="1"/>
  <c r="G269"/>
  <c r="G264"/>
  <c r="G263" s="1"/>
  <c r="G294"/>
  <c r="G268"/>
  <c r="G227"/>
  <c r="G198"/>
  <c r="G124"/>
  <c r="G114" s="1"/>
  <c r="G85"/>
  <c r="G79"/>
  <c r="G6"/>
  <c r="G5" s="1"/>
  <c r="G50"/>
  <c r="G46"/>
  <c r="I306" l="1"/>
  <c r="H239"/>
  <c r="I239" s="1"/>
  <c r="I240"/>
  <c r="H194"/>
  <c r="I194" s="1"/>
  <c r="I195"/>
  <c r="H46"/>
  <c r="I46" s="1"/>
  <c r="I47"/>
  <c r="H199"/>
  <c r="I199" s="1"/>
  <c r="H214"/>
  <c r="I214" s="1"/>
  <c r="G157"/>
  <c r="G54"/>
  <c r="G22" s="1"/>
  <c r="J55"/>
  <c r="H54"/>
  <c r="I54" s="1"/>
  <c r="K55"/>
  <c r="G300"/>
  <c r="G299" s="1"/>
  <c r="G328"/>
  <c r="H94"/>
  <c r="I94" s="1"/>
  <c r="G209"/>
  <c r="H158"/>
  <c r="I158" s="1"/>
  <c r="H140"/>
  <c r="I140" s="1"/>
  <c r="H368"/>
  <c r="I368" s="1"/>
  <c r="H103"/>
  <c r="I103" s="1"/>
  <c r="H23"/>
  <c r="I23" s="1"/>
  <c r="H275"/>
  <c r="I275" s="1"/>
  <c r="H352"/>
  <c r="I352" s="1"/>
  <c r="H330"/>
  <c r="I330" s="1"/>
  <c r="H295"/>
  <c r="I295" s="1"/>
  <c r="H269"/>
  <c r="I269" s="1"/>
  <c r="H210"/>
  <c r="I210" s="1"/>
  <c r="H86"/>
  <c r="I86" s="1"/>
  <c r="H50"/>
  <c r="I50" s="1"/>
  <c r="H6"/>
  <c r="I6" s="1"/>
  <c r="H227"/>
  <c r="I227" s="1"/>
  <c r="H124"/>
  <c r="I124" s="1"/>
  <c r="H305"/>
  <c r="I305" s="1"/>
  <c r="H346"/>
  <c r="I346" s="1"/>
  <c r="H321"/>
  <c r="H301"/>
  <c r="I301" s="1"/>
  <c r="H290"/>
  <c r="I290" s="1"/>
  <c r="H264"/>
  <c r="I264" s="1"/>
  <c r="H90"/>
  <c r="I90" s="1"/>
  <c r="H80"/>
  <c r="I80" s="1"/>
  <c r="G274"/>
  <c r="G4"/>
  <c r="H367" l="1"/>
  <c r="H366" s="1"/>
  <c r="I366" s="1"/>
  <c r="I367"/>
  <c r="H320"/>
  <c r="I320" s="1"/>
  <c r="I321"/>
  <c r="H198"/>
  <c r="I198" s="1"/>
  <c r="H114"/>
  <c r="I114" s="1"/>
  <c r="G21"/>
  <c r="H157"/>
  <c r="I157" s="1"/>
  <c r="H5"/>
  <c r="I5" s="1"/>
  <c r="H85"/>
  <c r="I85" s="1"/>
  <c r="H209"/>
  <c r="I209" s="1"/>
  <c r="H268"/>
  <c r="I268" s="1"/>
  <c r="H79"/>
  <c r="I79" s="1"/>
  <c r="H263"/>
  <c r="I263" s="1"/>
  <c r="H300"/>
  <c r="I300" s="1"/>
  <c r="H345"/>
  <c r="I345" s="1"/>
  <c r="H22"/>
  <c r="I22" s="1"/>
  <c r="H294"/>
  <c r="I294" s="1"/>
  <c r="H329"/>
  <c r="I329" s="1"/>
  <c r="H351"/>
  <c r="I351" s="1"/>
  <c r="H274"/>
  <c r="I274" s="1"/>
  <c r="G273"/>
  <c r="G382" l="1"/>
  <c r="H21"/>
  <c r="I21" s="1"/>
  <c r="H299"/>
  <c r="I299" s="1"/>
  <c r="H273"/>
  <c r="I273" s="1"/>
  <c r="H350"/>
  <c r="I350" s="1"/>
  <c r="H328"/>
  <c r="I328" s="1"/>
  <c r="H4"/>
  <c r="I4" s="1"/>
  <c r="H382" l="1"/>
  <c r="I382" s="1"/>
</calcChain>
</file>

<file path=xl/sharedStrings.xml><?xml version="1.0" encoding="utf-8"?>
<sst xmlns="http://schemas.openxmlformats.org/spreadsheetml/2006/main" count="2282" uniqueCount="314">
  <si>
    <t>Документ, учреждение</t>
  </si>
  <si>
    <t>Вед.</t>
  </si>
  <si>
    <t>Разд.</t>
  </si>
  <si>
    <t>Ц.ст.</t>
  </si>
  <si>
    <t>Расх.</t>
  </si>
  <si>
    <t>Эк.класс.</t>
  </si>
  <si>
    <t xml:space="preserve">  Совет народных депутатов города Фокино</t>
  </si>
  <si>
    <t>001</t>
  </si>
  <si>
    <t>0000</t>
  </si>
  <si>
    <t>0000000</t>
  </si>
  <si>
    <t>000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</si>
  <si>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</si>
  <si>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</si>
  <si>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</si>
  <si>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</si>
  <si>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главы законодательного (представительного) органа муниципального образования</t>
  </si>
  <si>
    <t>7001004</t>
  </si>
  <si>
    <t xml:space="preserve">          Расходы на выплаты персоналу государственных (муниципальных) органов</t>
  </si>
  <si>
    <t>120</t>
  </si>
  <si>
    <t xml:space="preserve">            Заработная плата</t>
  </si>
  <si>
    <t>211</t>
  </si>
  <si>
    <t xml:space="preserve">            Начисления на выплаты по оплате труда</t>
  </si>
  <si>
    <t>213</t>
  </si>
  <si>
    <t xml:space="preserve">        Обеспечение деятельности законодательного (представительного) органа муниципального образования</t>
  </si>
  <si>
    <t>7001005</t>
  </si>
  <si>
    <t xml:space="preserve">          Иные закупки товаров, работ и услуг для государственных(муниципальных) нужд</t>
  </si>
  <si>
    <t>240</t>
  </si>
  <si>
    <t xml:space="preserve">            Услуги связи</t>
  </si>
  <si>
    <t>221</t>
  </si>
  <si>
    <t xml:space="preserve">            Прочие работы, услуги</t>
  </si>
  <si>
    <t>226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</si>
  <si>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</si>
  <si>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</si>
  <si>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 и иных  платежей</t>
  </si>
  <si>
    <t>852</t>
  </si>
  <si>
    <t xml:space="preserve">            Прочие расходы</t>
  </si>
  <si>
    <t>290</t>
  </si>
  <si>
    <t xml:space="preserve">  Администрация города Фокино</t>
  </si>
  <si>
    <t>002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</si>
  <si>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</si>
  <si>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</si>
  <si>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Обеспечение деятельности главы исполнительно-распорядительного органа муниципального образования</t>
  </si>
  <si>
    <t>0211001</t>
  </si>
  <si>
    <t xml:space="preserve">        Руководство и управление в сфере установленных функций органов местного самоуправления</t>
  </si>
  <si>
    <t>0211010</t>
  </si>
  <si>
    <t xml:space="preserve">            Прочие выплаты</t>
  </si>
  <si>
    <t>212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</si>
  <si>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</si>
  <si>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</si>
  <si>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</si>
  <si>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</si>
  <si>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</si>
  <si>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</si>
  <si>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        Уплата налога на имущество организаций и земельного налога</t>
  </si>
  <si>
    <t>851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</si>
  <si>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</si>
  <si>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</si>
  <si>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</si>
  <si>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7001011</t>
  </si>
  <si>
    <t xml:space="preserve">          Специальные расходы</t>
  </si>
  <si>
    <t>880</t>
  </si>
  <si>
    <t xml:space="preserve">      Резервные фонды</t>
  </si>
  <si>
    <t>0111</t>
  </si>
  <si>
    <t xml:space="preserve">        Резервные фонды местных администраций</t>
  </si>
  <si>
    <t>7001012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</si>
  <si>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</si>
  <si>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</si>
  <si>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</si>
  <si>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</si>
  <si>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</si>
  <si>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0211202</t>
  </si>
  <si>
    <t xml:space="preserve">        Возмещение морального вреда по решению суда</t>
  </si>
  <si>
    <t>0218008</t>
  </si>
  <si>
    <t xml:space="preserve">          Исполнение судебных актов и мировых соглашений</t>
  </si>
  <si>
    <t>830</t>
  </si>
  <si>
    <t xml:space="preserve">        Судебная экспертиза</t>
  </si>
  <si>
    <t>0218009</t>
  </si>
  <si>
    <t xml:space="preserve">        Мероприятия по созданию многофункционального центра</t>
  </si>
  <si>
    <t>0218010</t>
  </si>
  <si>
    <t xml:space="preserve">        Мероприятия в сфере информационного обеспечения</t>
  </si>
  <si>
    <t>0228002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</si>
  <si>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</si>
  <si>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</si>
  <si>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</si>
  <si>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</si>
  <si>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</si>
  <si>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</si>
  <si>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</si>
  <si>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</si>
  <si>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</si>
  <si>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 
</t>
  </si>
  <si>
    <t>0278004</t>
  </si>
  <si>
    <t xml:space="preserve">          Субсидии бюджетным учреждениям на иные цели</t>
  </si>
  <si>
    <t>612</t>
  </si>
  <si>
    <t xml:space="preserve">            Безвозмездные  перечисления государственным и муниципальным организациям</t>
  </si>
  <si>
    <t>241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</si>
  <si>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</si>
  <si>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</si>
  <si>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</t>
  </si>
  <si>
    <t>0211842</t>
  </si>
  <si>
    <t xml:space="preserve">          Субсидии юридическим лицам (кроме некомерческих организаций), индивидуальным предпринимателям и  физическим лицам 
</t>
  </si>
  <si>
    <t>810</t>
  </si>
  <si>
    <t xml:space="preserve">            Безвозмездные  перечисления  организациям , за исключением государственных и муниципальных</t>
  </si>
  <si>
    <t>242</t>
  </si>
  <si>
    <t xml:space="preserve">      Дорожное хозяйство (дорожные фонды)</t>
  </si>
  <si>
    <t>0409</t>
  </si>
  <si>
    <t xml:space="preserve">        Строительство, архитектура и дорожное хозяйство Брянской области(2014-220гг)  ПП"Автомобильные дороги" (2014-2020гг) Обеспечение сохранности автомобильных дорог местного значения и условий безопасности движения по ним 
</t>
  </si>
  <si>
    <t>0231617</t>
  </si>
  <si>
    <t xml:space="preserve">        Обеспечение сохранности автомобильных дорог местного значения и условий безопасности движения по ним</t>
  </si>
  <si>
    <t>0237201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</si>
  <si>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</si>
  <si>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</si>
  <si>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</t>
  </si>
  <si>
    <t>0211790</t>
  </si>
  <si>
    <t xml:space="preserve">        Поддержка малого и среднего предпринимательства</t>
  </si>
  <si>
    <t>0211863</t>
  </si>
  <si>
    <t xml:space="preserve">        Мероприятия по землеустройству и землепользованию 
</t>
  </si>
  <si>
    <t>0221742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</si>
  <si>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</si>
  <si>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</si>
  <si>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</si>
  <si>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</si>
  <si>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Повышение энергетической эффективности и обеспечение энергосбережения</t>
  </si>
  <si>
    <t>0241128</t>
  </si>
  <si>
    <t xml:space="preserve">          Бюджетные инвестиции в объекты капитального строительства государственной (муниципальной) собственности 
</t>
  </si>
  <si>
    <t>414</t>
  </si>
  <si>
    <t xml:space="preserve">        Строительство, архитектура и дорожное хозяйство Брянской области (2014-2020 годы) ПП "Развитие социальной и инженерной инфраструктуры Брянскрй области" Софинансирование объектов капитальных вложений муниципальной собственности 
</t>
  </si>
  <si>
    <t>0251127</t>
  </si>
  <si>
    <t xml:space="preserve">        Мероприятия в области коммунального хозяйства</t>
  </si>
  <si>
    <t>0257009</t>
  </si>
  <si>
    <t xml:space="preserve">      Благоустройство</t>
  </si>
  <si>
    <t>0503</t>
  </si>
  <si>
    <t xml:space="preserve">        Уличное освещение</t>
  </si>
  <si>
    <t>0257001</t>
  </si>
  <si>
    <t xml:space="preserve">        Организация и содержание мест захоронения</t>
  </si>
  <si>
    <t>0257003</t>
  </si>
  <si>
    <t xml:space="preserve">        Прочие мероприятия  по благоустройству</t>
  </si>
  <si>
    <t>0257005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</si>
  <si>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</si>
  <si>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</si>
  <si>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</si>
  <si>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</si>
  <si>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</si>
  <si>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0261063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</si>
  <si>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</si>
  <si>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</si>
  <si>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Финансовое обеспечение получения дошкольного образования в дошкольных образовательных организациях</t>
  </si>
  <si>
    <t>0261471</t>
  </si>
  <si>
    <t xml:space="preserve">      Общее образование</t>
  </si>
  <si>
    <t>0702</t>
  </si>
  <si>
    <t xml:space="preserve">        Общеобразовательные организации</t>
  </si>
  <si>
    <t>0261064</t>
  </si>
  <si>
    <t xml:space="preserve">        Обеспечение деятельности подведомственных учреждений</t>
  </si>
  <si>
    <t>0261066</t>
  </si>
  <si>
    <t xml:space="preserve">        Финансовое обеспечение деятельности муниципальных общеобразовательных организаций, имеющих государственную аккредитацию негосударственных общеобразовательных организаций в части реализации ими государственного стандарта общего образования</t>
  </si>
  <si>
    <t>0261470</t>
  </si>
  <si>
    <t xml:space="preserve">      Другие вопросы в области образования</t>
  </si>
  <si>
    <t>0709</t>
  </si>
  <si>
    <t xml:space="preserve">        Мероприятия по профилактике наркомании населения</t>
  </si>
  <si>
    <t>0278005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</si>
  <si>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</si>
  <si>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</si>
  <si>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</si>
  <si>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</si>
  <si>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</si>
  <si>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0281054</t>
  </si>
  <si>
    <t xml:space="preserve">        Дворцы и дома культуры</t>
  </si>
  <si>
    <t>0281059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</si>
  <si>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</si>
  <si>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</si>
  <si>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</si>
  <si>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</si>
  <si>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</si>
  <si>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</si>
  <si>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Ежемесячная доплата к пенсии муниципальным служащим</t>
  </si>
  <si>
    <t>0271651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</si>
  <si>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</si>
  <si>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</si>
  <si>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    Пенсии, пособия , выплачиваемые организациями сектора гос управления</t>
  </si>
  <si>
    <t>263</t>
  </si>
  <si>
    <t xml:space="preserve">      Социальное обеспечение населения</t>
  </si>
  <si>
    <t>1003</t>
  </si>
  <si>
    <t xml:space="preserve">        Социальные выплаты молодым семьям на приобретение жилья</t>
  </si>
  <si>
    <t>0271620</t>
  </si>
  <si>
    <t xml:space="preserve">          Субсидии гражданам на приобретение жилья</t>
  </si>
  <si>
    <t>322</t>
  </si>
  <si>
    <t xml:space="preserve">            Пособия по социальной помощи населению</t>
  </si>
  <si>
    <t>262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</si>
  <si>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</si>
  <si>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0271671</t>
  </si>
  <si>
    <t xml:space="preserve">          Приобретение товаров, работ, услуг в пользу граждан в целях их социального обеспечения 
</t>
  </si>
  <si>
    <t>323</t>
  </si>
  <si>
    <t xml:space="preserve">        Мероприятия по обеспечению жильем молодых семей г.Фокино</t>
  </si>
  <si>
    <t>0278007</t>
  </si>
  <si>
    <t xml:space="preserve">      Охрана семьи и детства</t>
  </si>
  <si>
    <t>1004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</si>
  <si>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</si>
  <si>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0271670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</si>
  <si>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</si>
  <si>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0271672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</si>
  <si>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</si>
  <si>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0275131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</si>
  <si>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</si>
  <si>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</si>
  <si>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</si>
  <si>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</si>
  <si>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</si>
  <si>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</si>
  <si>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</si>
  <si>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0291098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</si>
  <si>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</si>
  <si>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</si>
  <si>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</si>
  <si>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</si>
  <si>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</si>
  <si>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0211032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</si>
  <si>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</si>
  <si>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</si>
  <si>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</si>
  <si>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</si>
  <si>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0311010</t>
  </si>
  <si>
    <t>0328002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</si>
  <si>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</si>
  <si>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</si>
  <si>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</si>
  <si>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</si>
  <si>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Обслуживание муниципального долга</t>
  </si>
  <si>
    <t>0311580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</si>
  <si>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</si>
  <si>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</si>
  <si>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</si>
  <si>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231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</si>
  <si>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</si>
  <si>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</si>
  <si>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</si>
  <si>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0401477</t>
  </si>
  <si>
    <t xml:space="preserve">        Управление учреждениями образования и культуры</t>
  </si>
  <si>
    <t>0401070</t>
  </si>
  <si>
    <t xml:space="preserve">          Расходы на выплаты персоналу казенных учреждений 
</t>
  </si>
  <si>
    <t>110</t>
  </si>
  <si>
    <t xml:space="preserve">        Компенсация части родительской платы за присмотр и уход за детьми в государственных и муниципальных образовательных организациях</t>
  </si>
  <si>
    <t>0401478</t>
  </si>
  <si>
    <t xml:space="preserve">  Отдел имущественных и земельных отношений, архитектуры администрации города Фокино</t>
  </si>
  <si>
    <t>005</t>
  </si>
  <si>
    <t>0511010</t>
  </si>
  <si>
    <t xml:space="preserve">        Мероприятия по землеустройству и землепользованию</t>
  </si>
  <si>
    <t>0521742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</si>
  <si>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</si>
  <si>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</si>
  <si>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</si>
  <si>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</si>
  <si>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</si>
  <si>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</si>
  <si>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</si>
  <si>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0601020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</si>
  <si>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</si>
  <si>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</si>
  <si>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</si>
  <si>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7001006</t>
  </si>
  <si>
    <t xml:space="preserve">        Обеспечение деятельности контрольно-счетного органа муниципального образования</t>
  </si>
  <si>
    <t>7001007</t>
  </si>
  <si>
    <t>Всего расходов:</t>
  </si>
  <si>
    <t>Утверждено
 на 2014 год</t>
  </si>
  <si>
    <t>%
 исполнения</t>
  </si>
  <si>
    <t>Исп. Фокина Е.В.</t>
  </si>
  <si>
    <t>Начальник Финансового управления 
администрации города Фокино                                                       ______________Шеремето А.Т.</t>
  </si>
  <si>
    <t>руб.</t>
  </si>
  <si>
    <t>Дополнительные меры государственной поддержки обучающихся</t>
  </si>
  <si>
    <t>Субсидии бюджетным учреждениям на иные цели</t>
  </si>
  <si>
    <t>0261473</t>
  </si>
  <si>
    <t>Отдельные мероприятия по развитию образования</t>
  </si>
  <si>
    <t>0261482</t>
  </si>
  <si>
    <t>0418011</t>
  </si>
  <si>
    <t>Мероприятия по гражданско патриотическому воспитанию</t>
  </si>
  <si>
    <t>0707</t>
  </si>
  <si>
    <t>0261479</t>
  </si>
  <si>
    <t xml:space="preserve">            Молодежная политика и оздоровление детей </t>
  </si>
  <si>
    <t xml:space="preserve">           Мероприятия по проведению оздоровительной кампании детей</t>
  </si>
  <si>
    <t>0268012</t>
  </si>
  <si>
    <t xml:space="preserve">        Реализация мероприятий по проведению оздоровительной кампании детей</t>
  </si>
  <si>
    <t>0501</t>
  </si>
  <si>
    <t>630</t>
  </si>
  <si>
    <t>0257002</t>
  </si>
  <si>
    <t>0259601</t>
  </si>
  <si>
    <t>0278013</t>
  </si>
  <si>
    <t>321</t>
  </si>
  <si>
    <t>Жилищное хозяйство</t>
  </si>
  <si>
    <t>Обеспечение мероприятий по капитальному ремонту муниципального имущества в многоквартирных домах</t>
  </si>
  <si>
    <t>Субсидии некоммерческим организациям (за исключением государственных (муниципальных) учреждений)</t>
  </si>
  <si>
    <t xml:space="preserve">  Безвозмездные  перечисления  организациям , за исключением государственных и муниципальных</t>
  </si>
  <si>
    <t>Обеспечение мероприятий по капитальному ремонту многоквартирных домов за счет средств местного бюджета</t>
  </si>
  <si>
    <t>Почетные граждане города</t>
  </si>
  <si>
    <t xml:space="preserve">   Иные закупки товаров, работ и услуг для государственных(муниципальных) нужд</t>
  </si>
  <si>
    <t>Увеличение стоимости материальных запасов</t>
  </si>
  <si>
    <t>Пособия, компенсации и иные социальные выплаты гражданам, кроме публичных нормативных обязательств</t>
  </si>
  <si>
    <t xml:space="preserve"> Пособия по социальной помощи населению</t>
  </si>
  <si>
    <t>0211864</t>
  </si>
  <si>
    <t>Повышение качества и доступности предоставления государственных и муниципальных услуг в Брянской области</t>
  </si>
  <si>
    <t>222</t>
  </si>
  <si>
    <t xml:space="preserve">            Транспортные услуги </t>
  </si>
  <si>
    <t>0257004</t>
  </si>
  <si>
    <t xml:space="preserve">          Обеспечение прочих мероприятий в области жилищного хозяйства</t>
  </si>
  <si>
    <t>0215118</t>
  </si>
  <si>
    <t>0275020</t>
  </si>
  <si>
    <t xml:space="preserve">            Реализация мероприятий подпрограммы "Обеспечение жильем молодых семей" в рамках фелеральной целевой программы "Жилище" на 2011-2015 годы государственной программы Российской Федерации "Обеспечение доступным и комфортным жильем и коммунальными услугами граждан Российской Фелерации"</t>
  </si>
  <si>
    <t>0265014</t>
  </si>
  <si>
    <t xml:space="preserve">002 </t>
  </si>
  <si>
    <t>0265087</t>
  </si>
  <si>
    <t xml:space="preserve">            Реализация мероприятий федеральной целевой программы "Культура России (2012-2018 годы)" государственной программы Российской Федерации "Развитие культуры и туризма"</t>
  </si>
  <si>
    <t xml:space="preserve">          Субсидии на выплату ежемесячного денежного вознаграждения за классное руководство</t>
  </si>
  <si>
    <t>0285146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</si>
  <si>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</si>
  <si>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АНАЛИЗ ИСПОЛНЕНИЯ СВОДНОЙ БЮДЖЕТНОЙ РОСПИСИ 
БЮДЖЕТА ГОРОДСКОГО ОКРУГА "ГОРОД ФОКИНО" (РАСХОДЫ) 
на 01.12.2014г.</t>
  </si>
  <si>
    <t>Исполнено на
01.12.2014г.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</si>
</sst>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top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0" fontId="19" fillId="0" borderId="0" xfId="0" applyFont="1"/>
    <xf numFmtId="0" fontId="18" fillId="35" borderId="10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vertical="top" wrapText="1"/>
    </xf>
    <xf numFmtId="49" fontId="18" fillId="33" borderId="12" xfId="0" applyNumberFormat="1" applyFont="1" applyFill="1" applyBorder="1" applyAlignment="1">
      <alignment horizontal="center" vertical="top" shrinkToFit="1"/>
    </xf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4" fontId="18" fillId="34" borderId="10" xfId="0" applyNumberFormat="1" applyFont="1" applyFill="1" applyBorder="1" applyAlignment="1">
      <alignment horizontal="center" vertical="top" shrinkToFit="1"/>
    </xf>
    <xf numFmtId="4" fontId="18" fillId="35" borderId="10" xfId="0" applyNumberFormat="1" applyFont="1" applyFill="1" applyBorder="1" applyAlignment="1">
      <alignment horizontal="center" vertical="top" shrinkToFit="1"/>
    </xf>
    <xf numFmtId="4" fontId="18" fillId="34" borderId="12" xfId="0" applyNumberFormat="1" applyFont="1" applyFill="1" applyBorder="1" applyAlignment="1">
      <alignment horizontal="center" vertical="top" shrinkToFit="1"/>
    </xf>
    <xf numFmtId="4" fontId="18" fillId="35" borderId="12" xfId="0" applyNumberFormat="1" applyFont="1" applyFill="1" applyBorder="1" applyAlignment="1">
      <alignment horizontal="center" vertical="top" shrinkToFit="1"/>
    </xf>
    <xf numFmtId="0" fontId="19" fillId="0" borderId="0" xfId="0" applyFont="1" applyAlignment="1">
      <alignment horizontal="center"/>
    </xf>
    <xf numFmtId="0" fontId="21" fillId="33" borderId="0" xfId="0" applyFont="1" applyFill="1" applyAlignment="1">
      <alignment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4" fontId="23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35" borderId="0" xfId="0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4" fontId="22" fillId="0" borderId="0" xfId="0" applyNumberFormat="1" applyFont="1" applyFill="1" applyAlignment="1">
      <alignment horizontal="center"/>
    </xf>
    <xf numFmtId="0" fontId="24" fillId="33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top"/>
    </xf>
    <xf numFmtId="2" fontId="19" fillId="0" borderId="10" xfId="0" applyNumberFormat="1" applyFont="1" applyBorder="1" applyAlignment="1">
      <alignment horizontal="center" vertical="top"/>
    </xf>
    <xf numFmtId="0" fontId="20" fillId="0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left" vertical="top" shrinkToFit="1"/>
    </xf>
    <xf numFmtId="49" fontId="18" fillId="33" borderId="10" xfId="0" applyNumberFormat="1" applyFont="1" applyFill="1" applyBorder="1" applyAlignment="1">
      <alignment horizontal="left" vertical="top" shrinkToFit="1"/>
    </xf>
    <xf numFmtId="4" fontId="20" fillId="34" borderId="10" xfId="0" applyNumberFormat="1" applyFont="1" applyFill="1" applyBorder="1" applyAlignment="1">
      <alignment horizontal="center" vertical="top" shrinkToFit="1"/>
    </xf>
    <xf numFmtId="4" fontId="20" fillId="35" borderId="10" xfId="0" applyNumberFormat="1" applyFont="1" applyFill="1" applyBorder="1" applyAlignment="1">
      <alignment horizontal="center" vertical="top" shrinkToFit="1"/>
    </xf>
    <xf numFmtId="49" fontId="20" fillId="33" borderId="10" xfId="0" applyNumberFormat="1" applyFont="1" applyFill="1" applyBorder="1" applyAlignment="1">
      <alignment horizontal="center" vertical="top" shrinkToFit="1"/>
    </xf>
    <xf numFmtId="0" fontId="20" fillId="0" borderId="0" xfId="0" applyFont="1"/>
    <xf numFmtId="49" fontId="20" fillId="0" borderId="10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wrapText="1"/>
    </xf>
    <xf numFmtId="4" fontId="20" fillId="0" borderId="10" xfId="0" applyNumberFormat="1" applyFont="1" applyFill="1" applyBorder="1" applyAlignment="1">
      <alignment horizontal="center" vertical="top" shrinkToFit="1"/>
    </xf>
    <xf numFmtId="4" fontId="18" fillId="0" borderId="10" xfId="0" applyNumberFormat="1" applyFont="1" applyFill="1" applyBorder="1" applyAlignment="1">
      <alignment horizontal="center" vertical="top" shrinkToFit="1"/>
    </xf>
    <xf numFmtId="4" fontId="19" fillId="0" borderId="0" xfId="0" applyNumberFormat="1" applyFont="1"/>
    <xf numFmtId="0" fontId="18" fillId="33" borderId="10" xfId="0" applyNumberFormat="1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vertical="top" wrapText="1"/>
    </xf>
    <xf numFmtId="0" fontId="18" fillId="33" borderId="0" xfId="0" applyFont="1" applyFill="1" applyAlignment="1">
      <alignment horizontal="left" wrapText="1"/>
    </xf>
    <xf numFmtId="0" fontId="21" fillId="33" borderId="0" xfId="0" applyFont="1" applyFill="1" applyAlignment="1">
      <alignment horizontal="left" wrapText="1"/>
    </xf>
    <xf numFmtId="0" fontId="24" fillId="33" borderId="0" xfId="0" applyFont="1" applyFill="1" applyAlignment="1">
      <alignment horizontal="center" vertical="top" wrapText="1"/>
    </xf>
    <xf numFmtId="0" fontId="18" fillId="33" borderId="11" xfId="0" applyFont="1" applyFill="1" applyBorder="1" applyAlignment="1">
      <alignment horizontal="right"/>
    </xf>
    <xf numFmtId="0" fontId="18" fillId="33" borderId="10" xfId="0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387"/>
  <sheetViews>
    <sheetView showGridLines="0" tabSelected="1" topLeftCell="A145" workbookViewId="0">
      <selection activeCell="G161" sqref="G161"/>
    </sheetView>
  </sheetViews>
  <sheetFormatPr defaultRowHeight="12.75" outlineLevelRow="5"/>
  <cols>
    <col min="1" max="1" width="40" style="5" customWidth="1"/>
    <col min="2" max="2" width="6.5703125" style="5" customWidth="1"/>
    <col min="3" max="3" width="6.28515625" style="5" customWidth="1"/>
    <col min="4" max="4" width="8.7109375" style="5" customWidth="1"/>
    <col min="5" max="5" width="6.85546875" style="5" customWidth="1"/>
    <col min="6" max="6" width="8.140625" style="5" customWidth="1"/>
    <col min="7" max="7" width="12.7109375" style="17" customWidth="1"/>
    <col min="8" max="8" width="13.140625" style="12" customWidth="1"/>
    <col min="9" max="9" width="12.5703125" style="5" customWidth="1"/>
    <col min="10" max="10" width="10" style="5" bestFit="1" customWidth="1"/>
    <col min="11" max="11" width="12.7109375" style="5" customWidth="1"/>
    <col min="12" max="12" width="11.42578125" style="5" customWidth="1"/>
    <col min="13" max="16384" width="9.140625" style="5"/>
  </cols>
  <sheetData>
    <row r="1" spans="1:19" s="28" customFormat="1" ht="48.75" customHeight="1">
      <c r="A1" s="47" t="s">
        <v>312</v>
      </c>
      <c r="B1" s="47"/>
      <c r="C1" s="47"/>
      <c r="D1" s="47"/>
      <c r="E1" s="47"/>
      <c r="F1" s="47"/>
      <c r="G1" s="47"/>
      <c r="H1" s="47"/>
      <c r="I1" s="4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15" customHeight="1">
      <c r="A2" s="48"/>
      <c r="B2" s="48"/>
      <c r="C2" s="48"/>
      <c r="D2" s="48"/>
      <c r="E2" s="48"/>
      <c r="F2" s="48"/>
      <c r="G2" s="48"/>
      <c r="H2" s="12" t="s">
        <v>266</v>
      </c>
    </row>
    <row r="3" spans="1:19" ht="25.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262</v>
      </c>
      <c r="H3" s="6" t="s">
        <v>313</v>
      </c>
      <c r="I3" s="9" t="s">
        <v>263</v>
      </c>
    </row>
    <row r="4" spans="1:19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10</v>
      </c>
      <c r="G4" s="13">
        <f>G5</f>
        <v>1528911</v>
      </c>
      <c r="H4" s="14">
        <f>H5</f>
        <v>1275415.79</v>
      </c>
      <c r="I4" s="29">
        <f>H4/G4*100</f>
        <v>83.419884479868358</v>
      </c>
      <c r="K4" s="42"/>
      <c r="L4" s="42"/>
    </row>
    <row r="5" spans="1:19" outlineLevel="1">
      <c r="A5" s="3" t="s">
        <v>11</v>
      </c>
      <c r="B5" s="4" t="s">
        <v>7</v>
      </c>
      <c r="C5" s="4" t="s">
        <v>12</v>
      </c>
      <c r="D5" s="4" t="s">
        <v>9</v>
      </c>
      <c r="E5" s="4" t="s">
        <v>10</v>
      </c>
      <c r="F5" s="4" t="s">
        <v>10</v>
      </c>
      <c r="G5" s="13">
        <f>G6</f>
        <v>1528911</v>
      </c>
      <c r="H5" s="14">
        <f>H6</f>
        <v>1275415.79</v>
      </c>
      <c r="I5" s="29">
        <f t="shared" ref="I5:I68" si="0">H5/G5*100</f>
        <v>83.419884479868358</v>
      </c>
      <c r="K5" s="42"/>
      <c r="L5" s="42"/>
    </row>
    <row r="6" spans="1:19" ht="51" outlineLevel="2">
      <c r="A6" s="3" t="s">
        <v>13</v>
      </c>
      <c r="B6" s="4" t="s">
        <v>7</v>
      </c>
      <c r="C6" s="4" t="s">
        <v>14</v>
      </c>
      <c r="D6" s="4" t="s">
        <v>9</v>
      </c>
      <c r="E6" s="4" t="s">
        <v>10</v>
      </c>
      <c r="F6" s="4" t="s">
        <v>10</v>
      </c>
      <c r="G6" s="13">
        <f>G7+G11</f>
        <v>1528911</v>
      </c>
      <c r="H6" s="14">
        <f>H7+H11</f>
        <v>1275415.79</v>
      </c>
      <c r="I6" s="29">
        <f t="shared" si="0"/>
        <v>83.419884479868358</v>
      </c>
    </row>
    <row r="7" spans="1:19" ht="38.25" outlineLevel="3">
      <c r="A7" s="3" t="s">
        <v>15</v>
      </c>
      <c r="B7" s="4" t="s">
        <v>7</v>
      </c>
      <c r="C7" s="4" t="s">
        <v>14</v>
      </c>
      <c r="D7" s="4" t="s">
        <v>16</v>
      </c>
      <c r="E7" s="4" t="s">
        <v>10</v>
      </c>
      <c r="F7" s="4" t="s">
        <v>10</v>
      </c>
      <c r="G7" s="13">
        <f>G8</f>
        <v>928413</v>
      </c>
      <c r="H7" s="14">
        <f>H8</f>
        <v>786418.08</v>
      </c>
      <c r="I7" s="29">
        <f t="shared" si="0"/>
        <v>84.705629929783399</v>
      </c>
    </row>
    <row r="8" spans="1:19" ht="25.5" outlineLevel="4">
      <c r="A8" s="3" t="s">
        <v>17</v>
      </c>
      <c r="B8" s="4" t="s">
        <v>7</v>
      </c>
      <c r="C8" s="4" t="s">
        <v>14</v>
      </c>
      <c r="D8" s="4" t="s">
        <v>16</v>
      </c>
      <c r="E8" s="4" t="s">
        <v>18</v>
      </c>
      <c r="F8" s="4" t="s">
        <v>10</v>
      </c>
      <c r="G8" s="13">
        <f>G9+G10</f>
        <v>928413</v>
      </c>
      <c r="H8" s="14">
        <f>H9+H10</f>
        <v>786418.08</v>
      </c>
      <c r="I8" s="29">
        <f t="shared" si="0"/>
        <v>84.705629929783399</v>
      </c>
    </row>
    <row r="9" spans="1:19" outlineLevel="5">
      <c r="A9" s="3" t="s">
        <v>19</v>
      </c>
      <c r="B9" s="4" t="s">
        <v>7</v>
      </c>
      <c r="C9" s="4" t="s">
        <v>14</v>
      </c>
      <c r="D9" s="4" t="s">
        <v>16</v>
      </c>
      <c r="E9" s="4" t="s">
        <v>18</v>
      </c>
      <c r="F9" s="4" t="s">
        <v>20</v>
      </c>
      <c r="G9" s="13">
        <v>713066</v>
      </c>
      <c r="H9" s="14">
        <v>631273.62</v>
      </c>
      <c r="I9" s="29">
        <f t="shared" si="0"/>
        <v>88.529479739603346</v>
      </c>
    </row>
    <row r="10" spans="1:19" outlineLevel="5">
      <c r="A10" s="3" t="s">
        <v>21</v>
      </c>
      <c r="B10" s="4" t="s">
        <v>7</v>
      </c>
      <c r="C10" s="4" t="s">
        <v>14</v>
      </c>
      <c r="D10" s="4" t="s">
        <v>16</v>
      </c>
      <c r="E10" s="4" t="s">
        <v>18</v>
      </c>
      <c r="F10" s="4" t="s">
        <v>22</v>
      </c>
      <c r="G10" s="13">
        <v>215347</v>
      </c>
      <c r="H10" s="14">
        <v>155144.46</v>
      </c>
      <c r="I10" s="29">
        <f t="shared" si="0"/>
        <v>72.043938387811295</v>
      </c>
    </row>
    <row r="11" spans="1:19" ht="38.25" outlineLevel="3">
      <c r="A11" s="3" t="s">
        <v>23</v>
      </c>
      <c r="B11" s="4" t="s">
        <v>7</v>
      </c>
      <c r="C11" s="4" t="s">
        <v>14</v>
      </c>
      <c r="D11" s="4" t="s">
        <v>24</v>
      </c>
      <c r="E11" s="4" t="s">
        <v>10</v>
      </c>
      <c r="F11" s="4" t="s">
        <v>10</v>
      </c>
      <c r="G11" s="13">
        <f>G12+G15+G19</f>
        <v>600498</v>
      </c>
      <c r="H11" s="14">
        <f>H12+H15+H19</f>
        <v>488997.70999999996</v>
      </c>
      <c r="I11" s="29">
        <f t="shared" si="0"/>
        <v>81.432029748641952</v>
      </c>
    </row>
    <row r="12" spans="1:19" ht="25.5" outlineLevel="4">
      <c r="A12" s="3" t="s">
        <v>17</v>
      </c>
      <c r="B12" s="4" t="s">
        <v>7</v>
      </c>
      <c r="C12" s="4" t="s">
        <v>14</v>
      </c>
      <c r="D12" s="4" t="s">
        <v>24</v>
      </c>
      <c r="E12" s="4" t="s">
        <v>18</v>
      </c>
      <c r="F12" s="4" t="s">
        <v>10</v>
      </c>
      <c r="G12" s="13">
        <f>G13+G14</f>
        <v>512000</v>
      </c>
      <c r="H12" s="14">
        <f>H13+H14</f>
        <v>411433.6</v>
      </c>
      <c r="I12" s="29">
        <f t="shared" si="0"/>
        <v>80.358124999999987</v>
      </c>
    </row>
    <row r="13" spans="1:19" outlineLevel="5">
      <c r="A13" s="3" t="s">
        <v>19</v>
      </c>
      <c r="B13" s="4" t="s">
        <v>7</v>
      </c>
      <c r="C13" s="4" t="s">
        <v>14</v>
      </c>
      <c r="D13" s="4" t="s">
        <v>24</v>
      </c>
      <c r="E13" s="4" t="s">
        <v>18</v>
      </c>
      <c r="F13" s="4" t="s">
        <v>20</v>
      </c>
      <c r="G13" s="13">
        <v>392000</v>
      </c>
      <c r="H13" s="14">
        <v>319628.36</v>
      </c>
      <c r="I13" s="29">
        <f t="shared" si="0"/>
        <v>81.537846938775502</v>
      </c>
    </row>
    <row r="14" spans="1:19" outlineLevel="5">
      <c r="A14" s="3" t="s">
        <v>21</v>
      </c>
      <c r="B14" s="4" t="s">
        <v>7</v>
      </c>
      <c r="C14" s="4" t="s">
        <v>14</v>
      </c>
      <c r="D14" s="4" t="s">
        <v>24</v>
      </c>
      <c r="E14" s="4" t="s">
        <v>18</v>
      </c>
      <c r="F14" s="4" t="s">
        <v>22</v>
      </c>
      <c r="G14" s="13">
        <v>120000</v>
      </c>
      <c r="H14" s="14">
        <v>91805.24</v>
      </c>
      <c r="I14" s="29">
        <f t="shared" si="0"/>
        <v>76.50436666666667</v>
      </c>
    </row>
    <row r="15" spans="1:19" ht="25.5" outlineLevel="4">
      <c r="A15" s="3" t="s">
        <v>25</v>
      </c>
      <c r="B15" s="4" t="s">
        <v>7</v>
      </c>
      <c r="C15" s="4" t="s">
        <v>14</v>
      </c>
      <c r="D15" s="4" t="s">
        <v>24</v>
      </c>
      <c r="E15" s="4" t="s">
        <v>26</v>
      </c>
      <c r="F15" s="4" t="s">
        <v>10</v>
      </c>
      <c r="G15" s="13">
        <f>G16+G17+G18</f>
        <v>88298</v>
      </c>
      <c r="H15" s="14">
        <f>H16+H17+H18</f>
        <v>77411</v>
      </c>
      <c r="I15" s="29">
        <f t="shared" si="0"/>
        <v>87.670162404584474</v>
      </c>
    </row>
    <row r="16" spans="1:19" outlineLevel="5">
      <c r="A16" s="3" t="s">
        <v>27</v>
      </c>
      <c r="B16" s="4" t="s">
        <v>7</v>
      </c>
      <c r="C16" s="4" t="s">
        <v>14</v>
      </c>
      <c r="D16" s="4" t="s">
        <v>24</v>
      </c>
      <c r="E16" s="4" t="s">
        <v>26</v>
      </c>
      <c r="F16" s="4" t="s">
        <v>28</v>
      </c>
      <c r="G16" s="13">
        <v>12000</v>
      </c>
      <c r="H16" s="14">
        <v>10000</v>
      </c>
      <c r="I16" s="29">
        <f t="shared" si="0"/>
        <v>83.333333333333343</v>
      </c>
    </row>
    <row r="17" spans="1:9" outlineLevel="5">
      <c r="A17" s="3" t="s">
        <v>29</v>
      </c>
      <c r="B17" s="4" t="s">
        <v>7</v>
      </c>
      <c r="C17" s="4" t="s">
        <v>14</v>
      </c>
      <c r="D17" s="4" t="s">
        <v>24</v>
      </c>
      <c r="E17" s="4" t="s">
        <v>26</v>
      </c>
      <c r="F17" s="4" t="s">
        <v>30</v>
      </c>
      <c r="G17" s="13">
        <f>150298-99554+5710</f>
        <v>56454</v>
      </c>
      <c r="H17" s="14">
        <v>56454</v>
      </c>
      <c r="I17" s="29">
        <f t="shared" si="0"/>
        <v>100</v>
      </c>
    </row>
    <row r="18" spans="1:9" ht="25.5" outlineLevel="5">
      <c r="A18" s="3" t="s">
        <v>31</v>
      </c>
      <c r="B18" s="4" t="s">
        <v>7</v>
      </c>
      <c r="C18" s="4" t="s">
        <v>14</v>
      </c>
      <c r="D18" s="4" t="s">
        <v>24</v>
      </c>
      <c r="E18" s="4" t="s">
        <v>26</v>
      </c>
      <c r="F18" s="4" t="s">
        <v>32</v>
      </c>
      <c r="G18" s="13">
        <f>26000-446-5710</f>
        <v>19844</v>
      </c>
      <c r="H18" s="14">
        <v>10957</v>
      </c>
      <c r="I18" s="29">
        <f t="shared" si="0"/>
        <v>55.215682322112478</v>
      </c>
    </row>
    <row r="19" spans="1:9" ht="25.5" outlineLevel="4">
      <c r="A19" s="3" t="s">
        <v>33</v>
      </c>
      <c r="B19" s="4" t="s">
        <v>7</v>
      </c>
      <c r="C19" s="4" t="s">
        <v>14</v>
      </c>
      <c r="D19" s="4" t="s">
        <v>24</v>
      </c>
      <c r="E19" s="4" t="s">
        <v>34</v>
      </c>
      <c r="F19" s="4" t="s">
        <v>10</v>
      </c>
      <c r="G19" s="13">
        <f>G20</f>
        <v>200</v>
      </c>
      <c r="H19" s="14">
        <f>H20</f>
        <v>153.11000000000001</v>
      </c>
      <c r="I19" s="29">
        <f t="shared" si="0"/>
        <v>76.555000000000007</v>
      </c>
    </row>
    <row r="20" spans="1:9" outlineLevel="5">
      <c r="A20" s="3" t="s">
        <v>35</v>
      </c>
      <c r="B20" s="4" t="s">
        <v>7</v>
      </c>
      <c r="C20" s="4" t="s">
        <v>14</v>
      </c>
      <c r="D20" s="4" t="s">
        <v>24</v>
      </c>
      <c r="E20" s="4" t="s">
        <v>34</v>
      </c>
      <c r="F20" s="4" t="s">
        <v>36</v>
      </c>
      <c r="G20" s="13">
        <v>200</v>
      </c>
      <c r="H20" s="14">
        <v>153.11000000000001</v>
      </c>
      <c r="I20" s="29">
        <f t="shared" si="0"/>
        <v>76.555000000000007</v>
      </c>
    </row>
    <row r="21" spans="1:9">
      <c r="A21" s="3" t="s">
        <v>37</v>
      </c>
      <c r="B21" s="4" t="s">
        <v>38</v>
      </c>
      <c r="C21" s="4" t="s">
        <v>8</v>
      </c>
      <c r="D21" s="4" t="s">
        <v>9</v>
      </c>
      <c r="E21" s="4" t="s">
        <v>10</v>
      </c>
      <c r="F21" s="4" t="s">
        <v>10</v>
      </c>
      <c r="G21" s="13">
        <f>G22+G79+G85+G114+G157+G198+G209+G263+G268</f>
        <v>162677459</v>
      </c>
      <c r="H21" s="14">
        <f>H22+H79+H85+H114+H157+H198+H209+H263+H268</f>
        <v>139582497.28</v>
      </c>
      <c r="I21" s="29">
        <f t="shared" si="0"/>
        <v>85.803219535166207</v>
      </c>
    </row>
    <row r="22" spans="1:9" outlineLevel="1">
      <c r="A22" s="3" t="s">
        <v>11</v>
      </c>
      <c r="B22" s="4" t="s">
        <v>38</v>
      </c>
      <c r="C22" s="4" t="s">
        <v>12</v>
      </c>
      <c r="D22" s="4" t="s">
        <v>9</v>
      </c>
      <c r="E22" s="4" t="s">
        <v>10</v>
      </c>
      <c r="F22" s="4" t="s">
        <v>10</v>
      </c>
      <c r="G22" s="13">
        <f>G23+G46+G50+G54</f>
        <v>12727061</v>
      </c>
      <c r="H22" s="14">
        <f>H23+H46+H50+H54</f>
        <v>9678887.6500000004</v>
      </c>
      <c r="I22" s="29">
        <f t="shared" si="0"/>
        <v>76.049668104835831</v>
      </c>
    </row>
    <row r="23" spans="1:9" ht="52.5" customHeight="1" outlineLevel="2">
      <c r="A23" s="3" t="s">
        <v>39</v>
      </c>
      <c r="B23" s="4" t="s">
        <v>38</v>
      </c>
      <c r="C23" s="4" t="s">
        <v>40</v>
      </c>
      <c r="D23" s="4" t="s">
        <v>9</v>
      </c>
      <c r="E23" s="4" t="s">
        <v>10</v>
      </c>
      <c r="F23" s="4" t="s">
        <v>10</v>
      </c>
      <c r="G23" s="13">
        <f>G24+G28</f>
        <v>9998404</v>
      </c>
      <c r="H23" s="14">
        <f>H24+H28</f>
        <v>8994459.8399999999</v>
      </c>
      <c r="I23" s="29">
        <f t="shared" si="0"/>
        <v>89.958955849353543</v>
      </c>
    </row>
    <row r="24" spans="1:9" ht="38.25" outlineLevel="3">
      <c r="A24" s="3" t="s">
        <v>41</v>
      </c>
      <c r="B24" s="4" t="s">
        <v>38</v>
      </c>
      <c r="C24" s="4" t="s">
        <v>40</v>
      </c>
      <c r="D24" s="4" t="s">
        <v>42</v>
      </c>
      <c r="E24" s="4" t="s">
        <v>10</v>
      </c>
      <c r="F24" s="4" t="s">
        <v>10</v>
      </c>
      <c r="G24" s="13">
        <f>G25</f>
        <v>998029</v>
      </c>
      <c r="H24" s="14">
        <f>H25</f>
        <v>805096.92999999993</v>
      </c>
      <c r="I24" s="29">
        <f t="shared" si="0"/>
        <v>80.668690989941169</v>
      </c>
    </row>
    <row r="25" spans="1:9" ht="25.5" outlineLevel="4">
      <c r="A25" s="3" t="s">
        <v>17</v>
      </c>
      <c r="B25" s="4" t="s">
        <v>38</v>
      </c>
      <c r="C25" s="4" t="s">
        <v>40</v>
      </c>
      <c r="D25" s="4" t="s">
        <v>42</v>
      </c>
      <c r="E25" s="4" t="s">
        <v>18</v>
      </c>
      <c r="F25" s="4" t="s">
        <v>10</v>
      </c>
      <c r="G25" s="13">
        <f>G26+G27</f>
        <v>998029</v>
      </c>
      <c r="H25" s="14">
        <f>H26+H27</f>
        <v>805096.92999999993</v>
      </c>
      <c r="I25" s="29">
        <f t="shared" si="0"/>
        <v>80.668690989941169</v>
      </c>
    </row>
    <row r="26" spans="1:9" outlineLevel="5">
      <c r="A26" s="3" t="s">
        <v>19</v>
      </c>
      <c r="B26" s="4" t="s">
        <v>38</v>
      </c>
      <c r="C26" s="4" t="s">
        <v>40</v>
      </c>
      <c r="D26" s="4" t="s">
        <v>42</v>
      </c>
      <c r="E26" s="4" t="s">
        <v>18</v>
      </c>
      <c r="F26" s="4" t="s">
        <v>20</v>
      </c>
      <c r="G26" s="13">
        <v>766536</v>
      </c>
      <c r="H26" s="14">
        <v>609752.11</v>
      </c>
      <c r="I26" s="29">
        <f t="shared" si="0"/>
        <v>79.546441393489673</v>
      </c>
    </row>
    <row r="27" spans="1:9" outlineLevel="5">
      <c r="A27" s="3" t="s">
        <v>21</v>
      </c>
      <c r="B27" s="4" t="s">
        <v>38</v>
      </c>
      <c r="C27" s="4" t="s">
        <v>40</v>
      </c>
      <c r="D27" s="4" t="s">
        <v>42</v>
      </c>
      <c r="E27" s="4" t="s">
        <v>18</v>
      </c>
      <c r="F27" s="4" t="s">
        <v>22</v>
      </c>
      <c r="G27" s="13">
        <v>231493</v>
      </c>
      <c r="H27" s="14">
        <v>195344.82</v>
      </c>
      <c r="I27" s="29">
        <f t="shared" si="0"/>
        <v>84.38476325418047</v>
      </c>
    </row>
    <row r="28" spans="1:9" ht="38.25" outlineLevel="3">
      <c r="A28" s="3" t="s">
        <v>43</v>
      </c>
      <c r="B28" s="4" t="s">
        <v>38</v>
      </c>
      <c r="C28" s="4" t="s">
        <v>40</v>
      </c>
      <c r="D28" s="4" t="s">
        <v>44</v>
      </c>
      <c r="E28" s="4" t="s">
        <v>10</v>
      </c>
      <c r="F28" s="4" t="s">
        <v>10</v>
      </c>
      <c r="G28" s="13">
        <f>G29+G33+G42+G44</f>
        <v>9000375</v>
      </c>
      <c r="H28" s="14">
        <f>H29+H33+H42+H44</f>
        <v>8189362.9100000001</v>
      </c>
      <c r="I28" s="29">
        <f t="shared" si="0"/>
        <v>90.989130008471875</v>
      </c>
    </row>
    <row r="29" spans="1:9" ht="25.5" outlineLevel="4">
      <c r="A29" s="3" t="s">
        <v>17</v>
      </c>
      <c r="B29" s="4" t="s">
        <v>38</v>
      </c>
      <c r="C29" s="4" t="s">
        <v>40</v>
      </c>
      <c r="D29" s="4" t="s">
        <v>44</v>
      </c>
      <c r="E29" s="4" t="s">
        <v>18</v>
      </c>
      <c r="F29" s="4" t="s">
        <v>10</v>
      </c>
      <c r="G29" s="13">
        <f>G30+G32+G31</f>
        <v>7158690</v>
      </c>
      <c r="H29" s="14">
        <f>H30+H32+H31</f>
        <v>6403374.9100000001</v>
      </c>
      <c r="I29" s="29">
        <f t="shared" si="0"/>
        <v>89.448976139489218</v>
      </c>
    </row>
    <row r="30" spans="1:9" outlineLevel="5">
      <c r="A30" s="3" t="s">
        <v>19</v>
      </c>
      <c r="B30" s="4" t="s">
        <v>38</v>
      </c>
      <c r="C30" s="4" t="s">
        <v>40</v>
      </c>
      <c r="D30" s="4" t="s">
        <v>44</v>
      </c>
      <c r="E30" s="4" t="s">
        <v>18</v>
      </c>
      <c r="F30" s="4" t="s">
        <v>20</v>
      </c>
      <c r="G30" s="13">
        <v>5495000</v>
      </c>
      <c r="H30" s="14">
        <v>4953823.74</v>
      </c>
      <c r="I30" s="29">
        <f t="shared" si="0"/>
        <v>90.151478434940856</v>
      </c>
    </row>
    <row r="31" spans="1:9" outlineLevel="5">
      <c r="A31" s="3" t="s">
        <v>45</v>
      </c>
      <c r="B31" s="4" t="s">
        <v>38</v>
      </c>
      <c r="C31" s="4" t="s">
        <v>40</v>
      </c>
      <c r="D31" s="4" t="s">
        <v>44</v>
      </c>
      <c r="E31" s="4" t="s">
        <v>18</v>
      </c>
      <c r="F31" s="4" t="s">
        <v>46</v>
      </c>
      <c r="G31" s="13">
        <v>4200</v>
      </c>
      <c r="H31" s="14">
        <v>2184.7800000000002</v>
      </c>
      <c r="I31" s="29">
        <f t="shared" si="0"/>
        <v>52.018571428571434</v>
      </c>
    </row>
    <row r="32" spans="1:9" outlineLevel="5">
      <c r="A32" s="3" t="s">
        <v>21</v>
      </c>
      <c r="B32" s="4" t="s">
        <v>38</v>
      </c>
      <c r="C32" s="4" t="s">
        <v>40</v>
      </c>
      <c r="D32" s="4" t="s">
        <v>44</v>
      </c>
      <c r="E32" s="4" t="s">
        <v>18</v>
      </c>
      <c r="F32" s="4" t="s">
        <v>22</v>
      </c>
      <c r="G32" s="13">
        <v>1659490</v>
      </c>
      <c r="H32" s="14">
        <v>1447366.39</v>
      </c>
      <c r="I32" s="29">
        <f t="shared" si="0"/>
        <v>87.217542136439505</v>
      </c>
    </row>
    <row r="33" spans="1:9" ht="25.5" outlineLevel="4">
      <c r="A33" s="3" t="s">
        <v>25</v>
      </c>
      <c r="B33" s="4" t="s">
        <v>38</v>
      </c>
      <c r="C33" s="4" t="s">
        <v>40</v>
      </c>
      <c r="D33" s="4" t="s">
        <v>44</v>
      </c>
      <c r="E33" s="4" t="s">
        <v>26</v>
      </c>
      <c r="F33" s="4" t="s">
        <v>10</v>
      </c>
      <c r="G33" s="13">
        <f>G34+G36+G37+G38+G39+G40+G41+G35</f>
        <v>1590873</v>
      </c>
      <c r="H33" s="14">
        <f>H34+H36+H37+H38+H39+H40+H41+H35</f>
        <v>1537345.34</v>
      </c>
      <c r="I33" s="29">
        <f t="shared" si="0"/>
        <v>96.63532789858148</v>
      </c>
    </row>
    <row r="34" spans="1:9" outlineLevel="5">
      <c r="A34" s="3" t="s">
        <v>27</v>
      </c>
      <c r="B34" s="4" t="s">
        <v>38</v>
      </c>
      <c r="C34" s="4" t="s">
        <v>40</v>
      </c>
      <c r="D34" s="4" t="s">
        <v>44</v>
      </c>
      <c r="E34" s="4" t="s">
        <v>26</v>
      </c>
      <c r="F34" s="4" t="s">
        <v>28</v>
      </c>
      <c r="G34" s="13">
        <f>231000-630</f>
        <v>230370</v>
      </c>
      <c r="H34" s="14">
        <v>200589.43</v>
      </c>
      <c r="I34" s="29">
        <f t="shared" si="0"/>
        <v>87.072722142640103</v>
      </c>
    </row>
    <row r="35" spans="1:9" outlineLevel="5">
      <c r="A35" s="3" t="s">
        <v>299</v>
      </c>
      <c r="B35" s="4" t="s">
        <v>38</v>
      </c>
      <c r="C35" s="4" t="s">
        <v>40</v>
      </c>
      <c r="D35" s="4" t="s">
        <v>44</v>
      </c>
      <c r="E35" s="4" t="s">
        <v>26</v>
      </c>
      <c r="F35" s="4" t="s">
        <v>298</v>
      </c>
      <c r="G35" s="13">
        <v>16056</v>
      </c>
      <c r="H35" s="14">
        <v>16055.27</v>
      </c>
      <c r="I35" s="29">
        <f t="shared" si="0"/>
        <v>99.995453413054321</v>
      </c>
    </row>
    <row r="36" spans="1:9" outlineLevel="5">
      <c r="A36" s="3" t="s">
        <v>47</v>
      </c>
      <c r="B36" s="4" t="s">
        <v>38</v>
      </c>
      <c r="C36" s="4" t="s">
        <v>40</v>
      </c>
      <c r="D36" s="4" t="s">
        <v>44</v>
      </c>
      <c r="E36" s="4" t="s">
        <v>26</v>
      </c>
      <c r="F36" s="4" t="s">
        <v>48</v>
      </c>
      <c r="G36" s="13">
        <f>832000-49753-27611-7000-13700-2867.5</f>
        <v>731068.5</v>
      </c>
      <c r="H36" s="14">
        <v>721628.42</v>
      </c>
      <c r="I36" s="29">
        <f t="shared" si="0"/>
        <v>98.708728388653057</v>
      </c>
    </row>
    <row r="37" spans="1:9" ht="25.5" outlineLevel="5">
      <c r="A37" s="3" t="s">
        <v>49</v>
      </c>
      <c r="B37" s="4" t="s">
        <v>38</v>
      </c>
      <c r="C37" s="4" t="s">
        <v>40</v>
      </c>
      <c r="D37" s="4" t="s">
        <v>44</v>
      </c>
      <c r="E37" s="4" t="s">
        <v>26</v>
      </c>
      <c r="F37" s="4" t="s">
        <v>50</v>
      </c>
      <c r="G37" s="13">
        <f>90000-11000-35639-9357+27611+630+600</f>
        <v>62845</v>
      </c>
      <c r="H37" s="14">
        <v>62845</v>
      </c>
      <c r="I37" s="29">
        <f t="shared" si="0"/>
        <v>100</v>
      </c>
    </row>
    <row r="38" spans="1:9" outlineLevel="5">
      <c r="A38" s="3" t="s">
        <v>29</v>
      </c>
      <c r="B38" s="4" t="s">
        <v>38</v>
      </c>
      <c r="C38" s="4" t="s">
        <v>40</v>
      </c>
      <c r="D38" s="4" t="s">
        <v>44</v>
      </c>
      <c r="E38" s="4" t="s">
        <v>26</v>
      </c>
      <c r="F38" s="4" t="s">
        <v>30</v>
      </c>
      <c r="G38" s="13">
        <f>110000-2000+931+18300+7000+18940+950</f>
        <v>154121</v>
      </c>
      <c r="H38" s="14">
        <v>154067.32</v>
      </c>
      <c r="I38" s="29">
        <f t="shared" si="0"/>
        <v>99.965170223395901</v>
      </c>
    </row>
    <row r="39" spans="1:9" outlineLevel="5">
      <c r="A39" s="3" t="s">
        <v>35</v>
      </c>
      <c r="B39" s="4" t="s">
        <v>38</v>
      </c>
      <c r="C39" s="4" t="s">
        <v>40</v>
      </c>
      <c r="D39" s="4" t="s">
        <v>44</v>
      </c>
      <c r="E39" s="4" t="s">
        <v>26</v>
      </c>
      <c r="F39" s="4" t="s">
        <v>36</v>
      </c>
      <c r="G39" s="13">
        <f>2000+3517+1785.5</f>
        <v>7302.5</v>
      </c>
      <c r="H39" s="14">
        <v>6670.4</v>
      </c>
      <c r="I39" s="29">
        <f t="shared" si="0"/>
        <v>91.344060253337886</v>
      </c>
    </row>
    <row r="40" spans="1:9" ht="16.5" customHeight="1" outlineLevel="5">
      <c r="A40" s="3" t="s">
        <v>51</v>
      </c>
      <c r="B40" s="4" t="s">
        <v>38</v>
      </c>
      <c r="C40" s="4" t="s">
        <v>40</v>
      </c>
      <c r="D40" s="4" t="s">
        <v>44</v>
      </c>
      <c r="E40" s="4" t="s">
        <v>26</v>
      </c>
      <c r="F40" s="4" t="s">
        <v>52</v>
      </c>
      <c r="G40" s="13">
        <f>32434+32288+2180+20960+14000</f>
        <v>101862</v>
      </c>
      <c r="H40" s="14">
        <v>101749.32</v>
      </c>
      <c r="I40" s="29">
        <f t="shared" si="0"/>
        <v>99.889379749072276</v>
      </c>
    </row>
    <row r="41" spans="1:9" ht="25.5" outlineLevel="5">
      <c r="A41" s="3" t="s">
        <v>31</v>
      </c>
      <c r="B41" s="4" t="s">
        <v>38</v>
      </c>
      <c r="C41" s="4" t="s">
        <v>40</v>
      </c>
      <c r="D41" s="4" t="s">
        <v>44</v>
      </c>
      <c r="E41" s="4" t="s">
        <v>26</v>
      </c>
      <c r="F41" s="4" t="s">
        <v>32</v>
      </c>
      <c r="G41" s="13">
        <f>244467-1609-2180-28590+4660+70500</f>
        <v>287248</v>
      </c>
      <c r="H41" s="14">
        <v>273740.18</v>
      </c>
      <c r="I41" s="29">
        <f t="shared" si="0"/>
        <v>95.297505987857178</v>
      </c>
    </row>
    <row r="42" spans="1:9" ht="25.5" outlineLevel="4">
      <c r="A42" s="3" t="s">
        <v>53</v>
      </c>
      <c r="B42" s="4" t="s">
        <v>38</v>
      </c>
      <c r="C42" s="4" t="s">
        <v>40</v>
      </c>
      <c r="D42" s="4" t="s">
        <v>44</v>
      </c>
      <c r="E42" s="4" t="s">
        <v>54</v>
      </c>
      <c r="F42" s="4" t="s">
        <v>10</v>
      </c>
      <c r="G42" s="13">
        <f>G43</f>
        <v>171086</v>
      </c>
      <c r="H42" s="14">
        <f>H43</f>
        <v>168917</v>
      </c>
      <c r="I42" s="29">
        <f t="shared" si="0"/>
        <v>98.732216546064549</v>
      </c>
    </row>
    <row r="43" spans="1:9" outlineLevel="5">
      <c r="A43" s="3" t="s">
        <v>35</v>
      </c>
      <c r="B43" s="4" t="s">
        <v>38</v>
      </c>
      <c r="C43" s="4" t="s">
        <v>40</v>
      </c>
      <c r="D43" s="4" t="s">
        <v>44</v>
      </c>
      <c r="E43" s="4" t="s">
        <v>54</v>
      </c>
      <c r="F43" s="4" t="s">
        <v>36</v>
      </c>
      <c r="G43" s="13">
        <f>22620+84700+240+29000+36040-1340-174</f>
        <v>171086</v>
      </c>
      <c r="H43" s="14">
        <v>168917</v>
      </c>
      <c r="I43" s="29">
        <f t="shared" si="0"/>
        <v>98.732216546064549</v>
      </c>
    </row>
    <row r="44" spans="1:9" ht="25.5" outlineLevel="4">
      <c r="A44" s="3" t="s">
        <v>33</v>
      </c>
      <c r="B44" s="4" t="s">
        <v>38</v>
      </c>
      <c r="C44" s="4" t="s">
        <v>40</v>
      </c>
      <c r="D44" s="4" t="s">
        <v>44</v>
      </c>
      <c r="E44" s="4" t="s">
        <v>34</v>
      </c>
      <c r="F44" s="4" t="s">
        <v>10</v>
      </c>
      <c r="G44" s="13">
        <f>G45</f>
        <v>79726</v>
      </c>
      <c r="H44" s="14">
        <f>H45</f>
        <v>79725.66</v>
      </c>
      <c r="I44" s="29">
        <f t="shared" si="0"/>
        <v>99.999573539372349</v>
      </c>
    </row>
    <row r="45" spans="1:9" outlineLevel="5">
      <c r="A45" s="3" t="s">
        <v>35</v>
      </c>
      <c r="B45" s="4" t="s">
        <v>38</v>
      </c>
      <c r="C45" s="4" t="s">
        <v>40</v>
      </c>
      <c r="D45" s="4" t="s">
        <v>44</v>
      </c>
      <c r="E45" s="4" t="s">
        <v>34</v>
      </c>
      <c r="F45" s="4" t="s">
        <v>36</v>
      </c>
      <c r="G45" s="13">
        <f>35200-22620+1000+678+7000+49753+10000-1591+306</f>
        <v>79726</v>
      </c>
      <c r="H45" s="14">
        <v>79725.66</v>
      </c>
      <c r="I45" s="29">
        <f t="shared" si="0"/>
        <v>99.999573539372349</v>
      </c>
    </row>
    <row r="46" spans="1:9" ht="25.5" outlineLevel="2">
      <c r="A46" s="3" t="s">
        <v>55</v>
      </c>
      <c r="B46" s="4" t="s">
        <v>38</v>
      </c>
      <c r="C46" s="4" t="s">
        <v>56</v>
      </c>
      <c r="D46" s="4" t="s">
        <v>9</v>
      </c>
      <c r="E46" s="4" t="s">
        <v>10</v>
      </c>
      <c r="F46" s="4" t="s">
        <v>10</v>
      </c>
      <c r="G46" s="13">
        <f t="shared" ref="G46:H48" si="1">G47</f>
        <v>44000</v>
      </c>
      <c r="H46" s="14">
        <f t="shared" si="1"/>
        <v>15417</v>
      </c>
      <c r="I46" s="29">
        <f t="shared" si="0"/>
        <v>35.038636363636364</v>
      </c>
    </row>
    <row r="47" spans="1:9" ht="25.5" outlineLevel="3">
      <c r="A47" s="3" t="s">
        <v>57</v>
      </c>
      <c r="B47" s="4" t="s">
        <v>38</v>
      </c>
      <c r="C47" s="4" t="s">
        <v>56</v>
      </c>
      <c r="D47" s="4" t="s">
        <v>58</v>
      </c>
      <c r="E47" s="4" t="s">
        <v>10</v>
      </c>
      <c r="F47" s="4" t="s">
        <v>10</v>
      </c>
      <c r="G47" s="13">
        <f t="shared" si="1"/>
        <v>44000</v>
      </c>
      <c r="H47" s="14">
        <f t="shared" si="1"/>
        <v>15417</v>
      </c>
      <c r="I47" s="29">
        <f t="shared" si="0"/>
        <v>35.038636363636364</v>
      </c>
    </row>
    <row r="48" spans="1:9" outlineLevel="4">
      <c r="A48" s="3" t="s">
        <v>59</v>
      </c>
      <c r="B48" s="4" t="s">
        <v>38</v>
      </c>
      <c r="C48" s="4" t="s">
        <v>56</v>
      </c>
      <c r="D48" s="4" t="s">
        <v>58</v>
      </c>
      <c r="E48" s="4" t="s">
        <v>60</v>
      </c>
      <c r="F48" s="4" t="s">
        <v>10</v>
      </c>
      <c r="G48" s="13">
        <f t="shared" si="1"/>
        <v>44000</v>
      </c>
      <c r="H48" s="14">
        <f t="shared" si="1"/>
        <v>15417</v>
      </c>
      <c r="I48" s="29">
        <f t="shared" si="0"/>
        <v>35.038636363636364</v>
      </c>
    </row>
    <row r="49" spans="1:12" outlineLevel="5">
      <c r="A49" s="3" t="s">
        <v>35</v>
      </c>
      <c r="B49" s="4" t="s">
        <v>38</v>
      </c>
      <c r="C49" s="4" t="s">
        <v>56</v>
      </c>
      <c r="D49" s="4" t="s">
        <v>58</v>
      </c>
      <c r="E49" s="4" t="s">
        <v>60</v>
      </c>
      <c r="F49" s="4" t="s">
        <v>36</v>
      </c>
      <c r="G49" s="13">
        <f>100000-56000</f>
        <v>44000</v>
      </c>
      <c r="H49" s="14">
        <v>15417</v>
      </c>
      <c r="I49" s="29">
        <f t="shared" si="0"/>
        <v>35.038636363636364</v>
      </c>
    </row>
    <row r="50" spans="1:12" outlineLevel="2">
      <c r="A50" s="3" t="s">
        <v>61</v>
      </c>
      <c r="B50" s="4" t="s">
        <v>38</v>
      </c>
      <c r="C50" s="4" t="s">
        <v>62</v>
      </c>
      <c r="D50" s="4" t="s">
        <v>9</v>
      </c>
      <c r="E50" s="4" t="s">
        <v>10</v>
      </c>
      <c r="F50" s="4" t="s">
        <v>10</v>
      </c>
      <c r="G50" s="13">
        <f t="shared" ref="G50:H52" si="2">G51</f>
        <v>110805</v>
      </c>
      <c r="H50" s="14">
        <f t="shared" si="2"/>
        <v>0</v>
      </c>
      <c r="I50" s="29">
        <f t="shared" si="0"/>
        <v>0</v>
      </c>
    </row>
    <row r="51" spans="1:12" outlineLevel="3">
      <c r="A51" s="3" t="s">
        <v>63</v>
      </c>
      <c r="B51" s="4" t="s">
        <v>38</v>
      </c>
      <c r="C51" s="4" t="s">
        <v>62</v>
      </c>
      <c r="D51" s="4" t="s">
        <v>64</v>
      </c>
      <c r="E51" s="4" t="s">
        <v>10</v>
      </c>
      <c r="F51" s="4" t="s">
        <v>10</v>
      </c>
      <c r="G51" s="13">
        <f t="shared" si="2"/>
        <v>110805</v>
      </c>
      <c r="H51" s="14">
        <f t="shared" si="2"/>
        <v>0</v>
      </c>
      <c r="I51" s="29">
        <f t="shared" si="0"/>
        <v>0</v>
      </c>
    </row>
    <row r="52" spans="1:12" outlineLevel="4">
      <c r="A52" s="3" t="s">
        <v>65</v>
      </c>
      <c r="B52" s="4" t="s">
        <v>38</v>
      </c>
      <c r="C52" s="4" t="s">
        <v>62</v>
      </c>
      <c r="D52" s="4" t="s">
        <v>64</v>
      </c>
      <c r="E52" s="4" t="s">
        <v>66</v>
      </c>
      <c r="F52" s="4" t="s">
        <v>10</v>
      </c>
      <c r="G52" s="13">
        <f t="shared" si="2"/>
        <v>110805</v>
      </c>
      <c r="H52" s="14">
        <f t="shared" si="2"/>
        <v>0</v>
      </c>
      <c r="I52" s="29">
        <f t="shared" si="0"/>
        <v>0</v>
      </c>
    </row>
    <row r="53" spans="1:12" outlineLevel="5">
      <c r="A53" s="3" t="s">
        <v>35</v>
      </c>
      <c r="B53" s="4" t="s">
        <v>38</v>
      </c>
      <c r="C53" s="4" t="s">
        <v>62</v>
      </c>
      <c r="D53" s="4" t="s">
        <v>64</v>
      </c>
      <c r="E53" s="4" t="s">
        <v>66</v>
      </c>
      <c r="F53" s="4" t="s">
        <v>36</v>
      </c>
      <c r="G53" s="13">
        <f>750000-339195-300000</f>
        <v>110805</v>
      </c>
      <c r="H53" s="14">
        <v>0</v>
      </c>
      <c r="I53" s="29">
        <f t="shared" si="0"/>
        <v>0</v>
      </c>
    </row>
    <row r="54" spans="1:12" outlineLevel="2">
      <c r="A54" s="3" t="s">
        <v>67</v>
      </c>
      <c r="B54" s="4" t="s">
        <v>38</v>
      </c>
      <c r="C54" s="4" t="s">
        <v>68</v>
      </c>
      <c r="D54" s="4" t="s">
        <v>9</v>
      </c>
      <c r="E54" s="4" t="s">
        <v>10</v>
      </c>
      <c r="F54" s="4" t="s">
        <v>10</v>
      </c>
      <c r="G54" s="13">
        <f>G55+G62+G66+G69+G76+G73</f>
        <v>2573852</v>
      </c>
      <c r="H54" s="14">
        <f>H55+H62+H66+H69+H76+H73</f>
        <v>669010.81000000006</v>
      </c>
      <c r="I54" s="29">
        <f t="shared" si="0"/>
        <v>25.992590483058081</v>
      </c>
    </row>
    <row r="55" spans="1:12" ht="102" outlineLevel="3">
      <c r="A55" s="3" t="s">
        <v>69</v>
      </c>
      <c r="B55" s="4" t="s">
        <v>38</v>
      </c>
      <c r="C55" s="4" t="s">
        <v>68</v>
      </c>
      <c r="D55" s="4" t="s">
        <v>70</v>
      </c>
      <c r="E55" s="4" t="s">
        <v>10</v>
      </c>
      <c r="F55" s="4" t="s">
        <v>10</v>
      </c>
      <c r="G55" s="13">
        <f>G56+G59</f>
        <v>329200</v>
      </c>
      <c r="H55" s="14">
        <f>H56+H59</f>
        <v>269954.82</v>
      </c>
      <c r="I55" s="29">
        <f t="shared" si="0"/>
        <v>82.003286755771569</v>
      </c>
      <c r="J55" s="42">
        <f>G55+G104+G240+G249</f>
        <v>1316200</v>
      </c>
      <c r="K55" s="42">
        <f>H55+H104+H240+H249</f>
        <v>1001792.37</v>
      </c>
    </row>
    <row r="56" spans="1:12" ht="25.5" outlineLevel="4">
      <c r="A56" s="3" t="s">
        <v>17</v>
      </c>
      <c r="B56" s="4" t="s">
        <v>38</v>
      </c>
      <c r="C56" s="4" t="s">
        <v>68</v>
      </c>
      <c r="D56" s="4" t="s">
        <v>70</v>
      </c>
      <c r="E56" s="4" t="s">
        <v>18</v>
      </c>
      <c r="F56" s="4" t="s">
        <v>10</v>
      </c>
      <c r="G56" s="13">
        <f>G57+G58</f>
        <v>285399</v>
      </c>
      <c r="H56" s="14">
        <f>H57+H58</f>
        <v>247885.5</v>
      </c>
      <c r="I56" s="29">
        <f t="shared" si="0"/>
        <v>86.855770342573024</v>
      </c>
      <c r="J56" s="42">
        <f>G57+G106+G242+G251</f>
        <v>872373</v>
      </c>
      <c r="K56" s="42">
        <f>H57+H106+H242+H251</f>
        <v>730654.08</v>
      </c>
      <c r="L56" s="42"/>
    </row>
    <row r="57" spans="1:12" outlineLevel="5">
      <c r="A57" s="3" t="s">
        <v>19</v>
      </c>
      <c r="B57" s="4" t="s">
        <v>38</v>
      </c>
      <c r="C57" s="4" t="s">
        <v>68</v>
      </c>
      <c r="D57" s="4" t="s">
        <v>70</v>
      </c>
      <c r="E57" s="4" t="s">
        <v>18</v>
      </c>
      <c r="F57" s="4" t="s">
        <v>20</v>
      </c>
      <c r="G57" s="13">
        <v>219200</v>
      </c>
      <c r="H57" s="14">
        <v>192114.53</v>
      </c>
      <c r="I57" s="29">
        <f t="shared" si="0"/>
        <v>87.643489963503654</v>
      </c>
      <c r="J57" s="42">
        <f>G243+G252</f>
        <v>1200</v>
      </c>
      <c r="K57" s="42">
        <f>H243+H252</f>
        <v>1000</v>
      </c>
      <c r="L57" s="42"/>
    </row>
    <row r="58" spans="1:12" outlineLevel="5">
      <c r="A58" s="3" t="s">
        <v>21</v>
      </c>
      <c r="B58" s="4" t="s">
        <v>38</v>
      </c>
      <c r="C58" s="4" t="s">
        <v>68</v>
      </c>
      <c r="D58" s="4" t="s">
        <v>70</v>
      </c>
      <c r="E58" s="4" t="s">
        <v>18</v>
      </c>
      <c r="F58" s="4" t="s">
        <v>22</v>
      </c>
      <c r="G58" s="13">
        <v>66199</v>
      </c>
      <c r="H58" s="14">
        <v>55770.97</v>
      </c>
      <c r="I58" s="29">
        <f t="shared" si="0"/>
        <v>84.247450867837884</v>
      </c>
      <c r="J58" s="42">
        <f>G58+G107+G244+G253</f>
        <v>263458</v>
      </c>
      <c r="K58" s="42">
        <f>H58+H107+H244+H253</f>
        <v>198573.39</v>
      </c>
      <c r="L58" s="42"/>
    </row>
    <row r="59" spans="1:12" ht="25.5" outlineLevel="4">
      <c r="A59" s="3" t="s">
        <v>25</v>
      </c>
      <c r="B59" s="4" t="s">
        <v>38</v>
      </c>
      <c r="C59" s="4" t="s">
        <v>68</v>
      </c>
      <c r="D59" s="4" t="s">
        <v>70</v>
      </c>
      <c r="E59" s="4" t="s">
        <v>26</v>
      </c>
      <c r="F59" s="4" t="s">
        <v>10</v>
      </c>
      <c r="G59" s="13">
        <f>G60+G61</f>
        <v>43801</v>
      </c>
      <c r="H59" s="14">
        <f>H60+H61</f>
        <v>22069.32</v>
      </c>
      <c r="I59" s="29">
        <f t="shared" si="0"/>
        <v>50.385424990297025</v>
      </c>
      <c r="K59" s="42"/>
      <c r="L59" s="42"/>
    </row>
    <row r="60" spans="1:12" outlineLevel="5">
      <c r="A60" s="3" t="s">
        <v>27</v>
      </c>
      <c r="B60" s="4" t="s">
        <v>38</v>
      </c>
      <c r="C60" s="4" t="s">
        <v>68</v>
      </c>
      <c r="D60" s="4" t="s">
        <v>70</v>
      </c>
      <c r="E60" s="4" t="s">
        <v>26</v>
      </c>
      <c r="F60" s="4" t="s">
        <v>28</v>
      </c>
      <c r="G60" s="13">
        <v>15000</v>
      </c>
      <c r="H60" s="14">
        <v>6032.32</v>
      </c>
      <c r="I60" s="29">
        <f t="shared" si="0"/>
        <v>40.215466666666664</v>
      </c>
    </row>
    <row r="61" spans="1:12" ht="25.5" outlineLevel="5">
      <c r="A61" s="3" t="s">
        <v>31</v>
      </c>
      <c r="B61" s="4" t="s">
        <v>38</v>
      </c>
      <c r="C61" s="4" t="s">
        <v>68</v>
      </c>
      <c r="D61" s="4" t="s">
        <v>70</v>
      </c>
      <c r="E61" s="4" t="s">
        <v>26</v>
      </c>
      <c r="F61" s="4" t="s">
        <v>32</v>
      </c>
      <c r="G61" s="13">
        <v>28801</v>
      </c>
      <c r="H61" s="14">
        <v>16037</v>
      </c>
      <c r="I61" s="29">
        <f t="shared" si="0"/>
        <v>55.682094371723203</v>
      </c>
    </row>
    <row r="62" spans="1:12" ht="25.5" outlineLevel="3">
      <c r="A62" s="3" t="s">
        <v>71</v>
      </c>
      <c r="B62" s="4" t="s">
        <v>38</v>
      </c>
      <c r="C62" s="4" t="s">
        <v>68</v>
      </c>
      <c r="D62" s="4" t="s">
        <v>72</v>
      </c>
      <c r="E62" s="4" t="s">
        <v>10</v>
      </c>
      <c r="F62" s="4" t="s">
        <v>10</v>
      </c>
      <c r="G62" s="13">
        <f>G63</f>
        <v>213804</v>
      </c>
      <c r="H62" s="14">
        <f>H63</f>
        <v>213803.59</v>
      </c>
      <c r="I62" s="29">
        <f t="shared" si="0"/>
        <v>99.999808235580247</v>
      </c>
    </row>
    <row r="63" spans="1:12" ht="25.5" outlineLevel="4">
      <c r="A63" s="3" t="s">
        <v>73</v>
      </c>
      <c r="B63" s="4" t="s">
        <v>38</v>
      </c>
      <c r="C63" s="4" t="s">
        <v>68</v>
      </c>
      <c r="D63" s="4" t="s">
        <v>72</v>
      </c>
      <c r="E63" s="4" t="s">
        <v>74</v>
      </c>
      <c r="F63" s="4" t="s">
        <v>10</v>
      </c>
      <c r="G63" s="13">
        <f>G64+G65</f>
        <v>213804</v>
      </c>
      <c r="H63" s="14">
        <f>H64+H65</f>
        <v>213803.59</v>
      </c>
      <c r="I63" s="29">
        <f t="shared" si="0"/>
        <v>99.999808235580247</v>
      </c>
    </row>
    <row r="64" spans="1:12" ht="25.5" outlineLevel="5">
      <c r="A64" s="3" t="s">
        <v>49</v>
      </c>
      <c r="B64" s="4" t="s">
        <v>38</v>
      </c>
      <c r="C64" s="4" t="s">
        <v>68</v>
      </c>
      <c r="D64" s="4" t="s">
        <v>72</v>
      </c>
      <c r="E64" s="4" t="s">
        <v>74</v>
      </c>
      <c r="F64" s="4" t="s">
        <v>50</v>
      </c>
      <c r="G64" s="13">
        <v>96654</v>
      </c>
      <c r="H64" s="14">
        <v>96654</v>
      </c>
      <c r="I64" s="29">
        <f t="shared" si="0"/>
        <v>100</v>
      </c>
    </row>
    <row r="65" spans="1:9" outlineLevel="5">
      <c r="A65" s="3" t="s">
        <v>35</v>
      </c>
      <c r="B65" s="4" t="s">
        <v>38</v>
      </c>
      <c r="C65" s="4" t="s">
        <v>68</v>
      </c>
      <c r="D65" s="4" t="s">
        <v>72</v>
      </c>
      <c r="E65" s="4" t="s">
        <v>74</v>
      </c>
      <c r="F65" s="4" t="s">
        <v>36</v>
      </c>
      <c r="G65" s="13">
        <f>104756+13346-952</f>
        <v>117150</v>
      </c>
      <c r="H65" s="14">
        <v>117149.59</v>
      </c>
      <c r="I65" s="29">
        <f t="shared" si="0"/>
        <v>99.999650021340159</v>
      </c>
    </row>
    <row r="66" spans="1:9" outlineLevel="3">
      <c r="A66" s="3" t="s">
        <v>75</v>
      </c>
      <c r="B66" s="4" t="s">
        <v>38</v>
      </c>
      <c r="C66" s="4" t="s">
        <v>68</v>
      </c>
      <c r="D66" s="4" t="s">
        <v>76</v>
      </c>
      <c r="E66" s="4" t="s">
        <v>10</v>
      </c>
      <c r="F66" s="4" t="s">
        <v>10</v>
      </c>
      <c r="G66" s="13">
        <f>G67</f>
        <v>95948</v>
      </c>
      <c r="H66" s="14">
        <f>H67</f>
        <v>95947.520000000004</v>
      </c>
      <c r="I66" s="29">
        <f t="shared" si="0"/>
        <v>99.999499729019888</v>
      </c>
    </row>
    <row r="67" spans="1:9" ht="25.5" outlineLevel="4">
      <c r="A67" s="3" t="s">
        <v>33</v>
      </c>
      <c r="B67" s="4" t="s">
        <v>38</v>
      </c>
      <c r="C67" s="4" t="s">
        <v>68</v>
      </c>
      <c r="D67" s="4" t="s">
        <v>76</v>
      </c>
      <c r="E67" s="4" t="s">
        <v>34</v>
      </c>
      <c r="F67" s="4" t="s">
        <v>10</v>
      </c>
      <c r="G67" s="13">
        <f>G68</f>
        <v>95948</v>
      </c>
      <c r="H67" s="14">
        <f>H68</f>
        <v>95947.520000000004</v>
      </c>
      <c r="I67" s="29">
        <f t="shared" si="0"/>
        <v>99.999499729019888</v>
      </c>
    </row>
    <row r="68" spans="1:9" outlineLevel="5">
      <c r="A68" s="3" t="s">
        <v>35</v>
      </c>
      <c r="B68" s="4" t="s">
        <v>38</v>
      </c>
      <c r="C68" s="4" t="s">
        <v>68</v>
      </c>
      <c r="D68" s="4" t="s">
        <v>76</v>
      </c>
      <c r="E68" s="4" t="s">
        <v>34</v>
      </c>
      <c r="F68" s="4" t="s">
        <v>36</v>
      </c>
      <c r="G68" s="13">
        <f>160000-64052</f>
        <v>95948</v>
      </c>
      <c r="H68" s="14">
        <v>95947.520000000004</v>
      </c>
      <c r="I68" s="29">
        <f t="shared" si="0"/>
        <v>99.999499729019888</v>
      </c>
    </row>
    <row r="69" spans="1:9" ht="25.5" outlineLevel="3">
      <c r="A69" s="3" t="s">
        <v>77</v>
      </c>
      <c r="B69" s="4" t="s">
        <v>38</v>
      </c>
      <c r="C69" s="4" t="s">
        <v>68</v>
      </c>
      <c r="D69" s="4" t="s">
        <v>78</v>
      </c>
      <c r="E69" s="4" t="s">
        <v>10</v>
      </c>
      <c r="F69" s="4" t="s">
        <v>10</v>
      </c>
      <c r="G69" s="13">
        <f>G70</f>
        <v>924900</v>
      </c>
      <c r="H69" s="14">
        <f>H70</f>
        <v>7000</v>
      </c>
      <c r="I69" s="29">
        <f t="shared" ref="I69:I132" si="3">H69/G69*100</f>
        <v>0.75683857714347502</v>
      </c>
    </row>
    <row r="70" spans="1:9" ht="25.5" outlineLevel="4">
      <c r="A70" s="3" t="s">
        <v>25</v>
      </c>
      <c r="B70" s="4" t="s">
        <v>38</v>
      </c>
      <c r="C70" s="4" t="s">
        <v>68</v>
      </c>
      <c r="D70" s="4" t="s">
        <v>78</v>
      </c>
      <c r="E70" s="4" t="s">
        <v>26</v>
      </c>
      <c r="F70" s="4" t="s">
        <v>10</v>
      </c>
      <c r="G70" s="13">
        <f>G71+G72</f>
        <v>924900</v>
      </c>
      <c r="H70" s="14">
        <f>H71+H72</f>
        <v>7000</v>
      </c>
      <c r="I70" s="29">
        <f t="shared" si="3"/>
        <v>0.75683857714347502</v>
      </c>
    </row>
    <row r="71" spans="1:9" ht="25.5" outlineLevel="5">
      <c r="A71" s="3" t="s">
        <v>49</v>
      </c>
      <c r="B71" s="4" t="s">
        <v>38</v>
      </c>
      <c r="C71" s="4" t="s">
        <v>68</v>
      </c>
      <c r="D71" s="4" t="s">
        <v>78</v>
      </c>
      <c r="E71" s="4" t="s">
        <v>26</v>
      </c>
      <c r="F71" s="4" t="s">
        <v>50</v>
      </c>
      <c r="G71" s="13">
        <f>924900-7000</f>
        <v>917900</v>
      </c>
      <c r="H71" s="14">
        <v>0</v>
      </c>
      <c r="I71" s="29">
        <f t="shared" si="3"/>
        <v>0</v>
      </c>
    </row>
    <row r="72" spans="1:9" outlineLevel="5">
      <c r="A72" s="3" t="s">
        <v>29</v>
      </c>
      <c r="B72" s="4" t="s">
        <v>38</v>
      </c>
      <c r="C72" s="4" t="s">
        <v>68</v>
      </c>
      <c r="D72" s="4" t="s">
        <v>78</v>
      </c>
      <c r="E72" s="4" t="s">
        <v>26</v>
      </c>
      <c r="F72" s="4" t="s">
        <v>30</v>
      </c>
      <c r="G72" s="13">
        <v>7000</v>
      </c>
      <c r="H72" s="14">
        <v>7000</v>
      </c>
      <c r="I72" s="29">
        <f t="shared" si="3"/>
        <v>100</v>
      </c>
    </row>
    <row r="73" spans="1:9" ht="38.25" outlineLevel="5">
      <c r="A73" s="3" t="s">
        <v>297</v>
      </c>
      <c r="B73" s="4" t="s">
        <v>38</v>
      </c>
      <c r="C73" s="4" t="s">
        <v>68</v>
      </c>
      <c r="D73" s="4" t="s">
        <v>296</v>
      </c>
      <c r="E73" s="4" t="s">
        <v>10</v>
      </c>
      <c r="F73" s="4" t="s">
        <v>10</v>
      </c>
      <c r="G73" s="13">
        <f>G74</f>
        <v>910000</v>
      </c>
      <c r="H73" s="14">
        <f>H74</f>
        <v>0</v>
      </c>
      <c r="I73" s="29">
        <f t="shared" si="3"/>
        <v>0</v>
      </c>
    </row>
    <row r="74" spans="1:9" ht="25.5" outlineLevel="5">
      <c r="A74" s="3" t="s">
        <v>25</v>
      </c>
      <c r="B74" s="4" t="s">
        <v>38</v>
      </c>
      <c r="C74" s="4" t="s">
        <v>68</v>
      </c>
      <c r="D74" s="4" t="s">
        <v>296</v>
      </c>
      <c r="E74" s="4" t="s">
        <v>26</v>
      </c>
      <c r="F74" s="4" t="s">
        <v>10</v>
      </c>
      <c r="G74" s="13">
        <f>G75</f>
        <v>910000</v>
      </c>
      <c r="H74" s="14">
        <f>H75</f>
        <v>0</v>
      </c>
      <c r="I74" s="29">
        <f t="shared" si="3"/>
        <v>0</v>
      </c>
    </row>
    <row r="75" spans="1:9" ht="25.5" outlineLevel="5">
      <c r="A75" s="3" t="s">
        <v>49</v>
      </c>
      <c r="B75" s="4" t="s">
        <v>38</v>
      </c>
      <c r="C75" s="4" t="s">
        <v>68</v>
      </c>
      <c r="D75" s="4" t="s">
        <v>296</v>
      </c>
      <c r="E75" s="4" t="s">
        <v>26</v>
      </c>
      <c r="F75" s="4" t="s">
        <v>50</v>
      </c>
      <c r="G75" s="13">
        <v>910000</v>
      </c>
      <c r="H75" s="14">
        <v>0</v>
      </c>
      <c r="I75" s="29">
        <f t="shared" si="3"/>
        <v>0</v>
      </c>
    </row>
    <row r="76" spans="1:9" ht="25.5" outlineLevel="3">
      <c r="A76" s="3" t="s">
        <v>79</v>
      </c>
      <c r="B76" s="4" t="s">
        <v>38</v>
      </c>
      <c r="C76" s="4" t="s">
        <v>68</v>
      </c>
      <c r="D76" s="4" t="s">
        <v>80</v>
      </c>
      <c r="E76" s="4" t="s">
        <v>10</v>
      </c>
      <c r="F76" s="4" t="s">
        <v>10</v>
      </c>
      <c r="G76" s="13">
        <f>G77</f>
        <v>100000</v>
      </c>
      <c r="H76" s="14">
        <f>H77</f>
        <v>82304.88</v>
      </c>
      <c r="I76" s="29">
        <f t="shared" si="3"/>
        <v>82.304879999999997</v>
      </c>
    </row>
    <row r="77" spans="1:9" ht="25.5" outlineLevel="4">
      <c r="A77" s="3" t="s">
        <v>25</v>
      </c>
      <c r="B77" s="4" t="s">
        <v>38</v>
      </c>
      <c r="C77" s="4" t="s">
        <v>68</v>
      </c>
      <c r="D77" s="4" t="s">
        <v>80</v>
      </c>
      <c r="E77" s="4" t="s">
        <v>26</v>
      </c>
      <c r="F77" s="4" t="s">
        <v>10</v>
      </c>
      <c r="G77" s="13">
        <f>G78</f>
        <v>100000</v>
      </c>
      <c r="H77" s="14">
        <f>H78</f>
        <v>82304.88</v>
      </c>
      <c r="I77" s="29">
        <f t="shared" si="3"/>
        <v>82.304879999999997</v>
      </c>
    </row>
    <row r="78" spans="1:9" ht="25.5" outlineLevel="5">
      <c r="A78" s="3" t="s">
        <v>49</v>
      </c>
      <c r="B78" s="4" t="s">
        <v>38</v>
      </c>
      <c r="C78" s="4" t="s">
        <v>68</v>
      </c>
      <c r="D78" s="4" t="s">
        <v>80</v>
      </c>
      <c r="E78" s="4" t="s">
        <v>26</v>
      </c>
      <c r="F78" s="4" t="s">
        <v>50</v>
      </c>
      <c r="G78" s="13">
        <v>100000</v>
      </c>
      <c r="H78" s="14">
        <v>82304.88</v>
      </c>
      <c r="I78" s="29">
        <f t="shared" si="3"/>
        <v>82.304879999999997</v>
      </c>
    </row>
    <row r="79" spans="1:9" outlineLevel="1">
      <c r="A79" s="3" t="s">
        <v>81</v>
      </c>
      <c r="B79" s="4" t="s">
        <v>38</v>
      </c>
      <c r="C79" s="4" t="s">
        <v>82</v>
      </c>
      <c r="D79" s="4" t="s">
        <v>9</v>
      </c>
      <c r="E79" s="4" t="s">
        <v>10</v>
      </c>
      <c r="F79" s="4" t="s">
        <v>10</v>
      </c>
      <c r="G79" s="13">
        <f t="shared" ref="G79:H81" si="4">G80</f>
        <v>393837</v>
      </c>
      <c r="H79" s="14">
        <f t="shared" si="4"/>
        <v>338531.01</v>
      </c>
      <c r="I79" s="29">
        <f t="shared" si="3"/>
        <v>85.957137089709704</v>
      </c>
    </row>
    <row r="80" spans="1:9" ht="25.5" outlineLevel="2">
      <c r="A80" s="3" t="s">
        <v>83</v>
      </c>
      <c r="B80" s="4" t="s">
        <v>38</v>
      </c>
      <c r="C80" s="4" t="s">
        <v>84</v>
      </c>
      <c r="D80" s="4" t="s">
        <v>9</v>
      </c>
      <c r="E80" s="4" t="s">
        <v>10</v>
      </c>
      <c r="F80" s="4" t="s">
        <v>10</v>
      </c>
      <c r="G80" s="13">
        <f t="shared" si="4"/>
        <v>393837</v>
      </c>
      <c r="H80" s="14">
        <f t="shared" si="4"/>
        <v>338531.01</v>
      </c>
      <c r="I80" s="29">
        <f t="shared" si="3"/>
        <v>85.957137089709704</v>
      </c>
    </row>
    <row r="81" spans="1:9" ht="38.25" outlineLevel="3">
      <c r="A81" s="3" t="s">
        <v>85</v>
      </c>
      <c r="B81" s="4" t="s">
        <v>38</v>
      </c>
      <c r="C81" s="4" t="s">
        <v>84</v>
      </c>
      <c r="D81" s="4" t="s">
        <v>302</v>
      </c>
      <c r="E81" s="4" t="s">
        <v>10</v>
      </c>
      <c r="F81" s="4" t="s">
        <v>10</v>
      </c>
      <c r="G81" s="13">
        <f t="shared" si="4"/>
        <v>393837</v>
      </c>
      <c r="H81" s="14">
        <f t="shared" si="4"/>
        <v>338531.01</v>
      </c>
      <c r="I81" s="29">
        <f t="shared" si="3"/>
        <v>85.957137089709704</v>
      </c>
    </row>
    <row r="82" spans="1:9" ht="25.5" outlineLevel="4">
      <c r="A82" s="3" t="s">
        <v>17</v>
      </c>
      <c r="B82" s="4" t="s">
        <v>38</v>
      </c>
      <c r="C82" s="4" t="s">
        <v>84</v>
      </c>
      <c r="D82" s="4" t="s">
        <v>302</v>
      </c>
      <c r="E82" s="4" t="s">
        <v>18</v>
      </c>
      <c r="F82" s="4" t="s">
        <v>10</v>
      </c>
      <c r="G82" s="13">
        <f>G83+G84</f>
        <v>393837</v>
      </c>
      <c r="H82" s="14">
        <f>H83+H84</f>
        <v>338531.01</v>
      </c>
      <c r="I82" s="29">
        <f t="shared" si="3"/>
        <v>85.957137089709704</v>
      </c>
    </row>
    <row r="83" spans="1:9" outlineLevel="5">
      <c r="A83" s="3" t="s">
        <v>19</v>
      </c>
      <c r="B83" s="4" t="s">
        <v>38</v>
      </c>
      <c r="C83" s="4" t="s">
        <v>84</v>
      </c>
      <c r="D83" s="4" t="s">
        <v>302</v>
      </c>
      <c r="E83" s="4" t="s">
        <v>18</v>
      </c>
      <c r="F83" s="4" t="s">
        <v>20</v>
      </c>
      <c r="G83" s="13">
        <v>302486</v>
      </c>
      <c r="H83" s="14">
        <v>262458.65000000002</v>
      </c>
      <c r="I83" s="29">
        <f t="shared" si="3"/>
        <v>86.767205754977098</v>
      </c>
    </row>
    <row r="84" spans="1:9" outlineLevel="5">
      <c r="A84" s="3" t="s">
        <v>21</v>
      </c>
      <c r="B84" s="4" t="s">
        <v>38</v>
      </c>
      <c r="C84" s="4" t="s">
        <v>84</v>
      </c>
      <c r="D84" s="4" t="s">
        <v>302</v>
      </c>
      <c r="E84" s="4" t="s">
        <v>18</v>
      </c>
      <c r="F84" s="4" t="s">
        <v>22</v>
      </c>
      <c r="G84" s="13">
        <v>91351</v>
      </c>
      <c r="H84" s="14">
        <v>76072.36</v>
      </c>
      <c r="I84" s="29">
        <f t="shared" si="3"/>
        <v>83.274797210758493</v>
      </c>
    </row>
    <row r="85" spans="1:9" outlineLevel="1">
      <c r="A85" s="3" t="s">
        <v>86</v>
      </c>
      <c r="B85" s="4" t="s">
        <v>38</v>
      </c>
      <c r="C85" s="4" t="s">
        <v>87</v>
      </c>
      <c r="D85" s="4" t="s">
        <v>9</v>
      </c>
      <c r="E85" s="4" t="s">
        <v>10</v>
      </c>
      <c r="F85" s="4" t="s">
        <v>10</v>
      </c>
      <c r="G85" s="13">
        <f>G86+G90+G94+G103</f>
        <v>14870442</v>
      </c>
      <c r="H85" s="14">
        <f>H86+H90+H94+H103</f>
        <v>14662462.960000001</v>
      </c>
      <c r="I85" s="29">
        <f t="shared" si="3"/>
        <v>98.601393018445592</v>
      </c>
    </row>
    <row r="86" spans="1:9" outlineLevel="2">
      <c r="A86" s="3" t="s">
        <v>88</v>
      </c>
      <c r="B86" s="4" t="s">
        <v>38</v>
      </c>
      <c r="C86" s="4" t="s">
        <v>89</v>
      </c>
      <c r="D86" s="4" t="s">
        <v>9</v>
      </c>
      <c r="E86" s="4" t="s">
        <v>10</v>
      </c>
      <c r="F86" s="4" t="s">
        <v>10</v>
      </c>
      <c r="G86" s="13">
        <f t="shared" ref="G86:H88" si="5">G87</f>
        <v>22288</v>
      </c>
      <c r="H86" s="14">
        <f t="shared" si="5"/>
        <v>22287.66</v>
      </c>
      <c r="I86" s="29">
        <f t="shared" si="3"/>
        <v>99.99847451543431</v>
      </c>
    </row>
    <row r="87" spans="1:9" ht="38.25" customHeight="1" outlineLevel="3">
      <c r="A87" s="3" t="s">
        <v>90</v>
      </c>
      <c r="B87" s="4" t="s">
        <v>38</v>
      </c>
      <c r="C87" s="4" t="s">
        <v>89</v>
      </c>
      <c r="D87" s="4" t="s">
        <v>91</v>
      </c>
      <c r="E87" s="4" t="s">
        <v>10</v>
      </c>
      <c r="F87" s="4" t="s">
        <v>10</v>
      </c>
      <c r="G87" s="13">
        <f t="shared" si="5"/>
        <v>22288</v>
      </c>
      <c r="H87" s="14">
        <f t="shared" si="5"/>
        <v>22287.66</v>
      </c>
      <c r="I87" s="29">
        <f t="shared" si="3"/>
        <v>99.99847451543431</v>
      </c>
    </row>
    <row r="88" spans="1:9" ht="25.5" outlineLevel="4">
      <c r="A88" s="3" t="s">
        <v>92</v>
      </c>
      <c r="B88" s="4" t="s">
        <v>38</v>
      </c>
      <c r="C88" s="4" t="s">
        <v>89</v>
      </c>
      <c r="D88" s="4" t="s">
        <v>91</v>
      </c>
      <c r="E88" s="4" t="s">
        <v>93</v>
      </c>
      <c r="F88" s="4" t="s">
        <v>10</v>
      </c>
      <c r="G88" s="13">
        <f t="shared" si="5"/>
        <v>22288</v>
      </c>
      <c r="H88" s="14">
        <f t="shared" si="5"/>
        <v>22287.66</v>
      </c>
      <c r="I88" s="29">
        <f t="shared" si="3"/>
        <v>99.99847451543431</v>
      </c>
    </row>
    <row r="89" spans="1:9" ht="38.25" outlineLevel="5">
      <c r="A89" s="3" t="s">
        <v>94</v>
      </c>
      <c r="B89" s="4" t="s">
        <v>38</v>
      </c>
      <c r="C89" s="4" t="s">
        <v>89</v>
      </c>
      <c r="D89" s="4" t="s">
        <v>91</v>
      </c>
      <c r="E89" s="4" t="s">
        <v>93</v>
      </c>
      <c r="F89" s="4" t="s">
        <v>95</v>
      </c>
      <c r="G89" s="13">
        <f>287+22000+1</f>
        <v>22288</v>
      </c>
      <c r="H89" s="14">
        <v>22287.66</v>
      </c>
      <c r="I89" s="29">
        <f t="shared" si="3"/>
        <v>99.99847451543431</v>
      </c>
    </row>
    <row r="90" spans="1:9" outlineLevel="2">
      <c r="A90" s="3" t="s">
        <v>96</v>
      </c>
      <c r="B90" s="4" t="s">
        <v>38</v>
      </c>
      <c r="C90" s="4" t="s">
        <v>97</v>
      </c>
      <c r="D90" s="4" t="s">
        <v>9</v>
      </c>
      <c r="E90" s="4" t="s">
        <v>10</v>
      </c>
      <c r="F90" s="4" t="s">
        <v>10</v>
      </c>
      <c r="G90" s="13">
        <f t="shared" ref="G90:H92" si="6">G91</f>
        <v>300000</v>
      </c>
      <c r="H90" s="14">
        <f t="shared" si="6"/>
        <v>131000</v>
      </c>
      <c r="I90" s="29">
        <f t="shared" si="3"/>
        <v>43.666666666666664</v>
      </c>
    </row>
    <row r="91" spans="1:9" ht="76.5" outlineLevel="3">
      <c r="A91" s="3" t="s">
        <v>98</v>
      </c>
      <c r="B91" s="4" t="s">
        <v>38</v>
      </c>
      <c r="C91" s="4" t="s">
        <v>97</v>
      </c>
      <c r="D91" s="4" t="s">
        <v>99</v>
      </c>
      <c r="E91" s="4" t="s">
        <v>10</v>
      </c>
      <c r="F91" s="4" t="s">
        <v>10</v>
      </c>
      <c r="G91" s="13">
        <f t="shared" si="6"/>
        <v>300000</v>
      </c>
      <c r="H91" s="14">
        <f t="shared" si="6"/>
        <v>131000</v>
      </c>
      <c r="I91" s="29">
        <f t="shared" si="3"/>
        <v>43.666666666666664</v>
      </c>
    </row>
    <row r="92" spans="1:9" ht="38.25" customHeight="1" outlineLevel="4">
      <c r="A92" s="3" t="s">
        <v>100</v>
      </c>
      <c r="B92" s="4" t="s">
        <v>38</v>
      </c>
      <c r="C92" s="4" t="s">
        <v>97</v>
      </c>
      <c r="D92" s="4" t="s">
        <v>99</v>
      </c>
      <c r="E92" s="4" t="s">
        <v>101</v>
      </c>
      <c r="F92" s="4" t="s">
        <v>10</v>
      </c>
      <c r="G92" s="13">
        <f t="shared" si="6"/>
        <v>300000</v>
      </c>
      <c r="H92" s="14">
        <f t="shared" si="6"/>
        <v>131000</v>
      </c>
      <c r="I92" s="29">
        <f t="shared" si="3"/>
        <v>43.666666666666664</v>
      </c>
    </row>
    <row r="93" spans="1:9" ht="38.25" outlineLevel="5">
      <c r="A93" s="3" t="s">
        <v>102</v>
      </c>
      <c r="B93" s="4" t="s">
        <v>38</v>
      </c>
      <c r="C93" s="4" t="s">
        <v>97</v>
      </c>
      <c r="D93" s="4" t="s">
        <v>99</v>
      </c>
      <c r="E93" s="4" t="s">
        <v>101</v>
      </c>
      <c r="F93" s="4" t="s">
        <v>103</v>
      </c>
      <c r="G93" s="13">
        <v>300000</v>
      </c>
      <c r="H93" s="14">
        <v>131000</v>
      </c>
      <c r="I93" s="29">
        <f t="shared" si="3"/>
        <v>43.666666666666664</v>
      </c>
    </row>
    <row r="94" spans="1:9" outlineLevel="2">
      <c r="A94" s="3" t="s">
        <v>104</v>
      </c>
      <c r="B94" s="4" t="s">
        <v>38</v>
      </c>
      <c r="C94" s="4" t="s">
        <v>105</v>
      </c>
      <c r="D94" s="4" t="s">
        <v>9</v>
      </c>
      <c r="E94" s="4" t="s">
        <v>10</v>
      </c>
      <c r="F94" s="4" t="s">
        <v>10</v>
      </c>
      <c r="G94" s="13">
        <f>G95+G98</f>
        <v>13880654</v>
      </c>
      <c r="H94" s="14">
        <f>H95+H98</f>
        <v>13871454</v>
      </c>
      <c r="I94" s="29">
        <f t="shared" si="3"/>
        <v>99.933720702208987</v>
      </c>
    </row>
    <row r="95" spans="1:9" ht="76.5" customHeight="1" outlineLevel="3">
      <c r="A95" s="3" t="s">
        <v>106</v>
      </c>
      <c r="B95" s="4" t="s">
        <v>38</v>
      </c>
      <c r="C95" s="4" t="s">
        <v>105</v>
      </c>
      <c r="D95" s="4" t="s">
        <v>107</v>
      </c>
      <c r="E95" s="4" t="s">
        <v>10</v>
      </c>
      <c r="F95" s="4" t="s">
        <v>10</v>
      </c>
      <c r="G95" s="13">
        <f>G96</f>
        <v>9295100</v>
      </c>
      <c r="H95" s="14">
        <f>H96</f>
        <v>9295100</v>
      </c>
      <c r="I95" s="29">
        <f t="shared" si="3"/>
        <v>100</v>
      </c>
    </row>
    <row r="96" spans="1:9" ht="25.5" outlineLevel="4">
      <c r="A96" s="3" t="s">
        <v>25</v>
      </c>
      <c r="B96" s="4" t="s">
        <v>38</v>
      </c>
      <c r="C96" s="4" t="s">
        <v>105</v>
      </c>
      <c r="D96" s="4" t="s">
        <v>107</v>
      </c>
      <c r="E96" s="4" t="s">
        <v>26</v>
      </c>
      <c r="F96" s="4" t="s">
        <v>10</v>
      </c>
      <c r="G96" s="13">
        <f>G97</f>
        <v>9295100</v>
      </c>
      <c r="H96" s="14">
        <f>H97</f>
        <v>9295100</v>
      </c>
      <c r="I96" s="29">
        <f t="shared" si="3"/>
        <v>100</v>
      </c>
    </row>
    <row r="97" spans="1:9" ht="25.5" outlineLevel="5">
      <c r="A97" s="3" t="s">
        <v>49</v>
      </c>
      <c r="B97" s="4" t="s">
        <v>38</v>
      </c>
      <c r="C97" s="4" t="s">
        <v>105</v>
      </c>
      <c r="D97" s="4" t="s">
        <v>107</v>
      </c>
      <c r="E97" s="4" t="s">
        <v>26</v>
      </c>
      <c r="F97" s="4" t="s">
        <v>50</v>
      </c>
      <c r="G97" s="13">
        <v>9295100</v>
      </c>
      <c r="H97" s="14">
        <v>9295100</v>
      </c>
      <c r="I97" s="29">
        <f t="shared" si="3"/>
        <v>100</v>
      </c>
    </row>
    <row r="98" spans="1:9" ht="38.25" outlineLevel="3">
      <c r="A98" s="3" t="s">
        <v>108</v>
      </c>
      <c r="B98" s="4" t="s">
        <v>38</v>
      </c>
      <c r="C98" s="4" t="s">
        <v>105</v>
      </c>
      <c r="D98" s="4" t="s">
        <v>109</v>
      </c>
      <c r="E98" s="4" t="s">
        <v>10</v>
      </c>
      <c r="F98" s="4" t="s">
        <v>10</v>
      </c>
      <c r="G98" s="13">
        <f>G99</f>
        <v>4585554</v>
      </c>
      <c r="H98" s="14">
        <f>H99</f>
        <v>4576354</v>
      </c>
      <c r="I98" s="29">
        <f t="shared" si="3"/>
        <v>99.79936993436344</v>
      </c>
    </row>
    <row r="99" spans="1:9" ht="25.5" outlineLevel="4">
      <c r="A99" s="3" t="s">
        <v>25</v>
      </c>
      <c r="B99" s="4" t="s">
        <v>38</v>
      </c>
      <c r="C99" s="4" t="s">
        <v>105</v>
      </c>
      <c r="D99" s="4" t="s">
        <v>109</v>
      </c>
      <c r="E99" s="4" t="s">
        <v>26</v>
      </c>
      <c r="F99" s="4" t="s">
        <v>10</v>
      </c>
      <c r="G99" s="13">
        <f>G100+G102+G101</f>
        <v>4585554</v>
      </c>
      <c r="H99" s="14">
        <f>H100+H102+H101</f>
        <v>4576354</v>
      </c>
      <c r="I99" s="29">
        <f t="shared" si="3"/>
        <v>99.79936993436344</v>
      </c>
    </row>
    <row r="100" spans="1:9" ht="25.5" outlineLevel="5">
      <c r="A100" s="3" t="s">
        <v>49</v>
      </c>
      <c r="B100" s="4" t="s">
        <v>38</v>
      </c>
      <c r="C100" s="4" t="s">
        <v>105</v>
      </c>
      <c r="D100" s="4" t="s">
        <v>109</v>
      </c>
      <c r="E100" s="4" t="s">
        <v>26</v>
      </c>
      <c r="F100" s="4" t="s">
        <v>50</v>
      </c>
      <c r="G100" s="13">
        <f>4886651-6560-62936-100000-26364-4000-206097-12840</f>
        <v>4467854</v>
      </c>
      <c r="H100" s="14">
        <v>4467642</v>
      </c>
      <c r="I100" s="29">
        <f t="shared" si="3"/>
        <v>99.99525499266538</v>
      </c>
    </row>
    <row r="101" spans="1:9" outlineLevel="5">
      <c r="A101" s="3" t="s">
        <v>29</v>
      </c>
      <c r="B101" s="4" t="s">
        <v>38</v>
      </c>
      <c r="C101" s="4" t="s">
        <v>105</v>
      </c>
      <c r="D101" s="4" t="s">
        <v>109</v>
      </c>
      <c r="E101" s="4" t="s">
        <v>26</v>
      </c>
      <c r="F101" s="4" t="s">
        <v>30</v>
      </c>
      <c r="G101" s="13">
        <f>5000+34000</f>
        <v>39000</v>
      </c>
      <c r="H101" s="14">
        <v>39000</v>
      </c>
      <c r="I101" s="29">
        <f t="shared" si="3"/>
        <v>100</v>
      </c>
    </row>
    <row r="102" spans="1:9" ht="16.5" customHeight="1" outlineLevel="5">
      <c r="A102" s="3" t="s">
        <v>51</v>
      </c>
      <c r="B102" s="4" t="s">
        <v>38</v>
      </c>
      <c r="C102" s="4" t="s">
        <v>105</v>
      </c>
      <c r="D102" s="4" t="s">
        <v>109</v>
      </c>
      <c r="E102" s="4" t="s">
        <v>26</v>
      </c>
      <c r="F102" s="4" t="s">
        <v>52</v>
      </c>
      <c r="G102" s="13">
        <f>6560+32936+26364+12840</f>
        <v>78700</v>
      </c>
      <c r="H102" s="14">
        <v>69712</v>
      </c>
      <c r="I102" s="29">
        <f t="shared" si="3"/>
        <v>88.57941550190597</v>
      </c>
    </row>
    <row r="103" spans="1:9" ht="25.5" outlineLevel="2">
      <c r="A103" s="3" t="s">
        <v>110</v>
      </c>
      <c r="B103" s="4" t="s">
        <v>38</v>
      </c>
      <c r="C103" s="4" t="s">
        <v>111</v>
      </c>
      <c r="D103" s="4" t="s">
        <v>9</v>
      </c>
      <c r="E103" s="4" t="s">
        <v>10</v>
      </c>
      <c r="F103" s="4" t="s">
        <v>10</v>
      </c>
      <c r="G103" s="13">
        <f>G104+G108+G111</f>
        <v>667500</v>
      </c>
      <c r="H103" s="14">
        <f>H104+H108+H111</f>
        <v>637721.30000000005</v>
      </c>
      <c r="I103" s="29">
        <f t="shared" si="3"/>
        <v>95.538771535580537</v>
      </c>
    </row>
    <row r="104" spans="1:9" ht="25.5" outlineLevel="3">
      <c r="A104" s="3" t="s">
        <v>112</v>
      </c>
      <c r="B104" s="4" t="s">
        <v>38</v>
      </c>
      <c r="C104" s="4" t="s">
        <v>111</v>
      </c>
      <c r="D104" s="4" t="s">
        <v>113</v>
      </c>
      <c r="E104" s="4" t="s">
        <v>10</v>
      </c>
      <c r="F104" s="4" t="s">
        <v>10</v>
      </c>
      <c r="G104" s="13">
        <f>G105</f>
        <v>164500</v>
      </c>
      <c r="H104" s="14">
        <f>H105</f>
        <v>137721.29999999999</v>
      </c>
      <c r="I104" s="29">
        <f t="shared" si="3"/>
        <v>83.721155015197553</v>
      </c>
    </row>
    <row r="105" spans="1:9" ht="25.5" outlineLevel="4">
      <c r="A105" s="3" t="s">
        <v>17</v>
      </c>
      <c r="B105" s="4" t="s">
        <v>38</v>
      </c>
      <c r="C105" s="4" t="s">
        <v>111</v>
      </c>
      <c r="D105" s="4" t="s">
        <v>113</v>
      </c>
      <c r="E105" s="4" t="s">
        <v>18</v>
      </c>
      <c r="F105" s="4" t="s">
        <v>10</v>
      </c>
      <c r="G105" s="13">
        <f>G106+G107</f>
        <v>164500</v>
      </c>
      <c r="H105" s="14">
        <f>H106+H107</f>
        <v>137721.29999999999</v>
      </c>
      <c r="I105" s="29">
        <f t="shared" si="3"/>
        <v>83.721155015197553</v>
      </c>
    </row>
    <row r="106" spans="1:9" outlineLevel="5">
      <c r="A106" s="3" t="s">
        <v>19</v>
      </c>
      <c r="B106" s="4" t="s">
        <v>38</v>
      </c>
      <c r="C106" s="4" t="s">
        <v>111</v>
      </c>
      <c r="D106" s="4" t="s">
        <v>113</v>
      </c>
      <c r="E106" s="4" t="s">
        <v>18</v>
      </c>
      <c r="F106" s="4" t="s">
        <v>20</v>
      </c>
      <c r="G106" s="13">
        <v>126344</v>
      </c>
      <c r="H106" s="14">
        <v>109634.89</v>
      </c>
      <c r="I106" s="29">
        <f t="shared" si="3"/>
        <v>86.774908187171533</v>
      </c>
    </row>
    <row r="107" spans="1:9" outlineLevel="5">
      <c r="A107" s="3" t="s">
        <v>21</v>
      </c>
      <c r="B107" s="4" t="s">
        <v>38</v>
      </c>
      <c r="C107" s="4" t="s">
        <v>111</v>
      </c>
      <c r="D107" s="4" t="s">
        <v>113</v>
      </c>
      <c r="E107" s="4" t="s">
        <v>18</v>
      </c>
      <c r="F107" s="4" t="s">
        <v>22</v>
      </c>
      <c r="G107" s="13">
        <v>38156</v>
      </c>
      <c r="H107" s="14">
        <v>28086.41</v>
      </c>
      <c r="I107" s="29">
        <f t="shared" si="3"/>
        <v>73.609419226333998</v>
      </c>
    </row>
    <row r="108" spans="1:9" ht="25.5" outlineLevel="3">
      <c r="A108" s="3" t="s">
        <v>114</v>
      </c>
      <c r="B108" s="4" t="s">
        <v>38</v>
      </c>
      <c r="C108" s="4" t="s">
        <v>111</v>
      </c>
      <c r="D108" s="4" t="s">
        <v>115</v>
      </c>
      <c r="E108" s="4" t="s">
        <v>10</v>
      </c>
      <c r="F108" s="4" t="s">
        <v>10</v>
      </c>
      <c r="G108" s="13">
        <f>G109</f>
        <v>3000</v>
      </c>
      <c r="H108" s="14">
        <f>H109</f>
        <v>0</v>
      </c>
      <c r="I108" s="29">
        <f t="shared" si="3"/>
        <v>0</v>
      </c>
    </row>
    <row r="109" spans="1:9" ht="25.5" outlineLevel="4">
      <c r="A109" s="3" t="s">
        <v>25</v>
      </c>
      <c r="B109" s="4" t="s">
        <v>38</v>
      </c>
      <c r="C109" s="4" t="s">
        <v>111</v>
      </c>
      <c r="D109" s="4" t="s">
        <v>115</v>
      </c>
      <c r="E109" s="4" t="s">
        <v>26</v>
      </c>
      <c r="F109" s="4" t="s">
        <v>10</v>
      </c>
      <c r="G109" s="13">
        <f>G110</f>
        <v>3000</v>
      </c>
      <c r="H109" s="14">
        <f>H110</f>
        <v>0</v>
      </c>
      <c r="I109" s="29">
        <f t="shared" si="3"/>
        <v>0</v>
      </c>
    </row>
    <row r="110" spans="1:9" ht="25.5" outlineLevel="5">
      <c r="A110" s="3" t="s">
        <v>31</v>
      </c>
      <c r="B110" s="4" t="s">
        <v>38</v>
      </c>
      <c r="C110" s="4" t="s">
        <v>111</v>
      </c>
      <c r="D110" s="4" t="s">
        <v>115</v>
      </c>
      <c r="E110" s="4" t="s">
        <v>26</v>
      </c>
      <c r="F110" s="4" t="s">
        <v>32</v>
      </c>
      <c r="G110" s="13">
        <v>3000</v>
      </c>
      <c r="H110" s="14">
        <v>0</v>
      </c>
      <c r="I110" s="29">
        <f t="shared" si="3"/>
        <v>0</v>
      </c>
    </row>
    <row r="111" spans="1:9" ht="26.25" customHeight="1" outlineLevel="3">
      <c r="A111" s="3" t="s">
        <v>116</v>
      </c>
      <c r="B111" s="4" t="s">
        <v>38</v>
      </c>
      <c r="C111" s="4" t="s">
        <v>111</v>
      </c>
      <c r="D111" s="4" t="s">
        <v>117</v>
      </c>
      <c r="E111" s="4" t="s">
        <v>10</v>
      </c>
      <c r="F111" s="4" t="s">
        <v>10</v>
      </c>
      <c r="G111" s="13">
        <f>G112</f>
        <v>500000</v>
      </c>
      <c r="H111" s="14">
        <f>H112</f>
        <v>500000</v>
      </c>
      <c r="I111" s="29">
        <f t="shared" si="3"/>
        <v>100</v>
      </c>
    </row>
    <row r="112" spans="1:9" ht="25.5" outlineLevel="4">
      <c r="A112" s="3" t="s">
        <v>25</v>
      </c>
      <c r="B112" s="4" t="s">
        <v>38</v>
      </c>
      <c r="C112" s="4" t="s">
        <v>111</v>
      </c>
      <c r="D112" s="4" t="s">
        <v>117</v>
      </c>
      <c r="E112" s="4" t="s">
        <v>26</v>
      </c>
      <c r="F112" s="4" t="s">
        <v>10</v>
      </c>
      <c r="G112" s="13">
        <f>G113</f>
        <v>500000</v>
      </c>
      <c r="H112" s="14">
        <f>H113</f>
        <v>500000</v>
      </c>
      <c r="I112" s="29">
        <f t="shared" si="3"/>
        <v>100</v>
      </c>
    </row>
    <row r="113" spans="1:9" outlineLevel="5">
      <c r="A113" s="3" t="s">
        <v>29</v>
      </c>
      <c r="B113" s="4" t="s">
        <v>38</v>
      </c>
      <c r="C113" s="4" t="s">
        <v>111</v>
      </c>
      <c r="D113" s="4" t="s">
        <v>117</v>
      </c>
      <c r="E113" s="4" t="s">
        <v>26</v>
      </c>
      <c r="F113" s="4" t="s">
        <v>30</v>
      </c>
      <c r="G113" s="13">
        <v>500000</v>
      </c>
      <c r="H113" s="14">
        <v>500000</v>
      </c>
      <c r="I113" s="29">
        <f t="shared" si="3"/>
        <v>100</v>
      </c>
    </row>
    <row r="114" spans="1:9" ht="13.5" customHeight="1" outlineLevel="1">
      <c r="A114" s="3" t="s">
        <v>118</v>
      </c>
      <c r="B114" s="4" t="s">
        <v>38</v>
      </c>
      <c r="C114" s="4" t="s">
        <v>119</v>
      </c>
      <c r="D114" s="4" t="s">
        <v>9</v>
      </c>
      <c r="E114" s="4" t="s">
        <v>10</v>
      </c>
      <c r="F114" s="4" t="s">
        <v>10</v>
      </c>
      <c r="G114" s="13">
        <f>G124+G140+G115</f>
        <v>10123374</v>
      </c>
      <c r="H114" s="14">
        <f>H124+H140+H115</f>
        <v>7054736.5599999996</v>
      </c>
      <c r="I114" s="29">
        <f t="shared" si="3"/>
        <v>69.687601781777502</v>
      </c>
    </row>
    <row r="115" spans="1:9" ht="13.5" customHeight="1" outlineLevel="1">
      <c r="A115" s="3" t="s">
        <v>286</v>
      </c>
      <c r="B115" s="4" t="s">
        <v>38</v>
      </c>
      <c r="C115" s="4" t="s">
        <v>280</v>
      </c>
      <c r="D115" s="4" t="s">
        <v>9</v>
      </c>
      <c r="E115" s="4" t="s">
        <v>10</v>
      </c>
      <c r="F115" s="4" t="s">
        <v>10</v>
      </c>
      <c r="G115" s="13">
        <f>G116+G119+G121</f>
        <v>664978</v>
      </c>
      <c r="H115" s="14">
        <f>H116+H119+H121</f>
        <v>46400</v>
      </c>
      <c r="I115" s="29">
        <f t="shared" si="3"/>
        <v>6.9776744493802809</v>
      </c>
    </row>
    <row r="116" spans="1:9" ht="40.5" customHeight="1" outlineLevel="1">
      <c r="A116" s="3" t="s">
        <v>287</v>
      </c>
      <c r="B116" s="4" t="s">
        <v>38</v>
      </c>
      <c r="C116" s="4" t="s">
        <v>280</v>
      </c>
      <c r="D116" s="4" t="s">
        <v>282</v>
      </c>
      <c r="E116" s="4" t="s">
        <v>10</v>
      </c>
      <c r="F116" s="4" t="s">
        <v>10</v>
      </c>
      <c r="G116" s="13">
        <f>G117</f>
        <v>318854</v>
      </c>
      <c r="H116" s="14">
        <f>H117</f>
        <v>0</v>
      </c>
      <c r="I116" s="29">
        <f t="shared" si="3"/>
        <v>0</v>
      </c>
    </row>
    <row r="117" spans="1:9" ht="40.5" customHeight="1" outlineLevel="1">
      <c r="A117" s="3" t="s">
        <v>288</v>
      </c>
      <c r="B117" s="4" t="s">
        <v>38</v>
      </c>
      <c r="C117" s="4" t="s">
        <v>280</v>
      </c>
      <c r="D117" s="4" t="s">
        <v>282</v>
      </c>
      <c r="E117" s="4" t="s">
        <v>281</v>
      </c>
      <c r="F117" s="4" t="s">
        <v>10</v>
      </c>
      <c r="G117" s="13">
        <f>G118</f>
        <v>318854</v>
      </c>
      <c r="H117" s="14">
        <f>H118</f>
        <v>0</v>
      </c>
      <c r="I117" s="29">
        <f t="shared" si="3"/>
        <v>0</v>
      </c>
    </row>
    <row r="118" spans="1:9" ht="41.25" customHeight="1" outlineLevel="1">
      <c r="A118" s="3" t="s">
        <v>289</v>
      </c>
      <c r="B118" s="4" t="s">
        <v>38</v>
      </c>
      <c r="C118" s="4" t="s">
        <v>280</v>
      </c>
      <c r="D118" s="4" t="s">
        <v>282</v>
      </c>
      <c r="E118" s="4" t="s">
        <v>281</v>
      </c>
      <c r="F118" s="4" t="s">
        <v>103</v>
      </c>
      <c r="G118" s="13">
        <v>318854</v>
      </c>
      <c r="H118" s="14">
        <v>0</v>
      </c>
      <c r="I118" s="29">
        <f t="shared" si="3"/>
        <v>0</v>
      </c>
    </row>
    <row r="119" spans="1:9" ht="40.5" customHeight="1" outlineLevel="1">
      <c r="A119" s="3" t="s">
        <v>290</v>
      </c>
      <c r="B119" s="4" t="s">
        <v>38</v>
      </c>
      <c r="C119" s="4" t="s">
        <v>280</v>
      </c>
      <c r="D119" s="4" t="s">
        <v>283</v>
      </c>
      <c r="E119" s="4" t="s">
        <v>281</v>
      </c>
      <c r="F119" s="4" t="s">
        <v>10</v>
      </c>
      <c r="G119" s="13">
        <f>G120</f>
        <v>299724</v>
      </c>
      <c r="H119" s="14">
        <f>H120</f>
        <v>0</v>
      </c>
      <c r="I119" s="29">
        <f t="shared" si="3"/>
        <v>0</v>
      </c>
    </row>
    <row r="120" spans="1:9" ht="40.5" customHeight="1" outlineLevel="1">
      <c r="A120" s="3" t="s">
        <v>289</v>
      </c>
      <c r="B120" s="4" t="s">
        <v>38</v>
      </c>
      <c r="C120" s="4" t="s">
        <v>280</v>
      </c>
      <c r="D120" s="4" t="s">
        <v>283</v>
      </c>
      <c r="E120" s="4" t="s">
        <v>281</v>
      </c>
      <c r="F120" s="4" t="s">
        <v>103</v>
      </c>
      <c r="G120" s="13">
        <v>299724</v>
      </c>
      <c r="H120" s="14">
        <v>0</v>
      </c>
      <c r="I120" s="29">
        <f t="shared" si="3"/>
        <v>0</v>
      </c>
    </row>
    <row r="121" spans="1:9" ht="27" customHeight="1" outlineLevel="1">
      <c r="A121" s="3" t="s">
        <v>301</v>
      </c>
      <c r="B121" s="4" t="s">
        <v>38</v>
      </c>
      <c r="C121" s="4" t="s">
        <v>280</v>
      </c>
      <c r="D121" s="4" t="s">
        <v>300</v>
      </c>
      <c r="E121" s="4" t="s">
        <v>10</v>
      </c>
      <c r="F121" s="4" t="s">
        <v>10</v>
      </c>
      <c r="G121" s="13">
        <f>G122</f>
        <v>46400</v>
      </c>
      <c r="H121" s="14">
        <f>H122</f>
        <v>46400</v>
      </c>
      <c r="I121" s="29">
        <f t="shared" si="3"/>
        <v>100</v>
      </c>
    </row>
    <row r="122" spans="1:9" ht="27.75" customHeight="1" outlineLevel="1">
      <c r="A122" s="3" t="s">
        <v>25</v>
      </c>
      <c r="B122" s="4" t="s">
        <v>38</v>
      </c>
      <c r="C122" s="4" t="s">
        <v>280</v>
      </c>
      <c r="D122" s="4" t="s">
        <v>300</v>
      </c>
      <c r="E122" s="4" t="s">
        <v>26</v>
      </c>
      <c r="F122" s="4" t="s">
        <v>10</v>
      </c>
      <c r="G122" s="13">
        <f>G123</f>
        <v>46400</v>
      </c>
      <c r="H122" s="14">
        <f>H123</f>
        <v>46400</v>
      </c>
      <c r="I122" s="29">
        <f t="shared" si="3"/>
        <v>100</v>
      </c>
    </row>
    <row r="123" spans="1:9" ht="27" customHeight="1" outlineLevel="1">
      <c r="A123" s="3" t="s">
        <v>49</v>
      </c>
      <c r="B123" s="4" t="s">
        <v>38</v>
      </c>
      <c r="C123" s="4" t="s">
        <v>280</v>
      </c>
      <c r="D123" s="4" t="s">
        <v>300</v>
      </c>
      <c r="E123" s="4" t="s">
        <v>26</v>
      </c>
      <c r="F123" s="4" t="s">
        <v>50</v>
      </c>
      <c r="G123" s="13">
        <f>1400+45000</f>
        <v>46400</v>
      </c>
      <c r="H123" s="14">
        <v>46400</v>
      </c>
      <c r="I123" s="29">
        <f t="shared" si="3"/>
        <v>100</v>
      </c>
    </row>
    <row r="124" spans="1:9" outlineLevel="2">
      <c r="A124" s="3" t="s">
        <v>120</v>
      </c>
      <c r="B124" s="4" t="s">
        <v>38</v>
      </c>
      <c r="C124" s="4" t="s">
        <v>121</v>
      </c>
      <c r="D124" s="4" t="s">
        <v>9</v>
      </c>
      <c r="E124" s="4" t="s">
        <v>10</v>
      </c>
      <c r="F124" s="4" t="s">
        <v>10</v>
      </c>
      <c r="G124" s="13">
        <f>G125+G132+G135</f>
        <v>4052019</v>
      </c>
      <c r="H124" s="14">
        <f>H125+H132+H135</f>
        <v>3456411.61</v>
      </c>
      <c r="I124" s="29">
        <f t="shared" si="3"/>
        <v>85.300972428806475</v>
      </c>
    </row>
    <row r="125" spans="1:9" ht="25.5" customHeight="1" outlineLevel="3">
      <c r="A125" s="3" t="s">
        <v>122</v>
      </c>
      <c r="B125" s="4" t="s">
        <v>38</v>
      </c>
      <c r="C125" s="4" t="s">
        <v>121</v>
      </c>
      <c r="D125" s="4" t="s">
        <v>123</v>
      </c>
      <c r="E125" s="4" t="s">
        <v>10</v>
      </c>
      <c r="F125" s="4" t="s">
        <v>10</v>
      </c>
      <c r="G125" s="13">
        <f>G126+G129</f>
        <v>438843</v>
      </c>
      <c r="H125" s="14">
        <f>H126+H129</f>
        <v>402420.61</v>
      </c>
      <c r="I125" s="29">
        <f t="shared" si="3"/>
        <v>91.700359809772507</v>
      </c>
    </row>
    <row r="126" spans="1:9" ht="25.5" outlineLevel="4">
      <c r="A126" s="3" t="s">
        <v>25</v>
      </c>
      <c r="B126" s="4" t="s">
        <v>38</v>
      </c>
      <c r="C126" s="4" t="s">
        <v>121</v>
      </c>
      <c r="D126" s="4" t="s">
        <v>123</v>
      </c>
      <c r="E126" s="4" t="s">
        <v>26</v>
      </c>
      <c r="F126" s="4" t="s">
        <v>10</v>
      </c>
      <c r="G126" s="13">
        <f>G127+G128</f>
        <v>247772</v>
      </c>
      <c r="H126" s="14">
        <f>H127+H128</f>
        <v>243251.39</v>
      </c>
      <c r="I126" s="29">
        <f t="shared" si="3"/>
        <v>98.175496020535007</v>
      </c>
    </row>
    <row r="127" spans="1:9" ht="25.5" outlineLevel="5">
      <c r="A127" s="3" t="s">
        <v>49</v>
      </c>
      <c r="B127" s="4" t="s">
        <v>38</v>
      </c>
      <c r="C127" s="4" t="s">
        <v>121</v>
      </c>
      <c r="D127" s="4" t="s">
        <v>123</v>
      </c>
      <c r="E127" s="4" t="s">
        <v>26</v>
      </c>
      <c r="F127" s="4" t="s">
        <v>50</v>
      </c>
      <c r="G127" s="13">
        <f>260197-12935-54300-98000-43190</f>
        <v>51772</v>
      </c>
      <c r="H127" s="14">
        <v>47251.39</v>
      </c>
      <c r="I127" s="29">
        <f t="shared" si="3"/>
        <v>91.268233794328978</v>
      </c>
    </row>
    <row r="128" spans="1:9" outlineLevel="5">
      <c r="A128" s="3" t="s">
        <v>29</v>
      </c>
      <c r="B128" s="4" t="s">
        <v>38</v>
      </c>
      <c r="C128" s="4" t="s">
        <v>121</v>
      </c>
      <c r="D128" s="4" t="s">
        <v>123</v>
      </c>
      <c r="E128" s="4" t="s">
        <v>26</v>
      </c>
      <c r="F128" s="4" t="s">
        <v>30</v>
      </c>
      <c r="G128" s="13">
        <f>111220+98000-13220</f>
        <v>196000</v>
      </c>
      <c r="H128" s="14">
        <v>196000</v>
      </c>
      <c r="I128" s="29">
        <f t="shared" si="3"/>
        <v>100</v>
      </c>
    </row>
    <row r="129" spans="1:11" ht="39.75" customHeight="1" outlineLevel="4">
      <c r="A129" s="3" t="s">
        <v>124</v>
      </c>
      <c r="B129" s="4" t="s">
        <v>38</v>
      </c>
      <c r="C129" s="4" t="s">
        <v>121</v>
      </c>
      <c r="D129" s="4" t="s">
        <v>123</v>
      </c>
      <c r="E129" s="4" t="s">
        <v>125</v>
      </c>
      <c r="F129" s="4" t="s">
        <v>10</v>
      </c>
      <c r="G129" s="13">
        <f>G131+G130</f>
        <v>191071</v>
      </c>
      <c r="H129" s="40">
        <f>H131+H130</f>
        <v>159169.22</v>
      </c>
      <c r="I129" s="29">
        <f t="shared" si="3"/>
        <v>83.303703858775009</v>
      </c>
      <c r="J129" s="42">
        <f>G129+G133</f>
        <v>1892871</v>
      </c>
      <c r="K129" s="42">
        <f>H129+H133</f>
        <v>1441784.22</v>
      </c>
    </row>
    <row r="130" spans="1:11" ht="15" customHeight="1" outlineLevel="4">
      <c r="A130" s="3" t="s">
        <v>29</v>
      </c>
      <c r="B130" s="4" t="s">
        <v>38</v>
      </c>
      <c r="C130" s="4" t="s">
        <v>121</v>
      </c>
      <c r="D130" s="4" t="s">
        <v>123</v>
      </c>
      <c r="E130" s="4" t="s">
        <v>125</v>
      </c>
      <c r="F130" s="4" t="s">
        <v>30</v>
      </c>
      <c r="G130" s="13">
        <f>75253+1293+30000</f>
        <v>106546</v>
      </c>
      <c r="H130" s="14">
        <v>74645.100000000006</v>
      </c>
      <c r="I130" s="29">
        <f t="shared" si="3"/>
        <v>70.059035533947792</v>
      </c>
    </row>
    <row r="131" spans="1:11" ht="12.75" customHeight="1" outlineLevel="5">
      <c r="A131" s="3" t="s">
        <v>51</v>
      </c>
      <c r="B131" s="4" t="s">
        <v>38</v>
      </c>
      <c r="C131" s="4" t="s">
        <v>121</v>
      </c>
      <c r="D131" s="4" t="s">
        <v>123</v>
      </c>
      <c r="E131" s="4" t="s">
        <v>125</v>
      </c>
      <c r="F131" s="4" t="s">
        <v>52</v>
      </c>
      <c r="G131" s="13">
        <f>11642+18583+54300</f>
        <v>84525</v>
      </c>
      <c r="H131" s="14">
        <v>84524.12</v>
      </c>
      <c r="I131" s="29">
        <f t="shared" si="3"/>
        <v>99.998958887902972</v>
      </c>
    </row>
    <row r="132" spans="1:11" ht="78.75" customHeight="1" outlineLevel="3">
      <c r="A132" s="3" t="s">
        <v>126</v>
      </c>
      <c r="B132" s="4" t="s">
        <v>38</v>
      </c>
      <c r="C132" s="4" t="s">
        <v>121</v>
      </c>
      <c r="D132" s="4" t="s">
        <v>127</v>
      </c>
      <c r="E132" s="4" t="s">
        <v>10</v>
      </c>
      <c r="F132" s="4" t="s">
        <v>10</v>
      </c>
      <c r="G132" s="13">
        <f>G133</f>
        <v>1701800</v>
      </c>
      <c r="H132" s="14">
        <f>H133</f>
        <v>1282615</v>
      </c>
      <c r="I132" s="29">
        <f t="shared" si="3"/>
        <v>75.368139616876249</v>
      </c>
    </row>
    <row r="133" spans="1:11" ht="38.25" customHeight="1" outlineLevel="4">
      <c r="A133" s="3" t="s">
        <v>124</v>
      </c>
      <c r="B133" s="4" t="s">
        <v>38</v>
      </c>
      <c r="C133" s="4" t="s">
        <v>121</v>
      </c>
      <c r="D133" s="4" t="s">
        <v>127</v>
      </c>
      <c r="E133" s="4" t="s">
        <v>125</v>
      </c>
      <c r="F133" s="4" t="s">
        <v>10</v>
      </c>
      <c r="G133" s="13">
        <f>G134</f>
        <v>1701800</v>
      </c>
      <c r="H133" s="14">
        <f>H134</f>
        <v>1282615</v>
      </c>
      <c r="I133" s="29">
        <f t="shared" ref="I133:I196" si="7">H133/G133*100</f>
        <v>75.368139616876249</v>
      </c>
    </row>
    <row r="134" spans="1:11" ht="14.25" customHeight="1" outlineLevel="5">
      <c r="A134" s="3" t="s">
        <v>51</v>
      </c>
      <c r="B134" s="4" t="s">
        <v>38</v>
      </c>
      <c r="C134" s="4" t="s">
        <v>121</v>
      </c>
      <c r="D134" s="4" t="s">
        <v>127</v>
      </c>
      <c r="E134" s="4" t="s">
        <v>125</v>
      </c>
      <c r="F134" s="4" t="s">
        <v>52</v>
      </c>
      <c r="G134" s="13">
        <v>1701800</v>
      </c>
      <c r="H134" s="14">
        <v>1282615</v>
      </c>
      <c r="I134" s="29">
        <f t="shared" si="7"/>
        <v>75.368139616876249</v>
      </c>
    </row>
    <row r="135" spans="1:11" ht="25.5" outlineLevel="3">
      <c r="A135" s="3" t="s">
        <v>128</v>
      </c>
      <c r="B135" s="4" t="s">
        <v>38</v>
      </c>
      <c r="C135" s="4" t="s">
        <v>121</v>
      </c>
      <c r="D135" s="4" t="s">
        <v>129</v>
      </c>
      <c r="E135" s="4" t="s">
        <v>10</v>
      </c>
      <c r="F135" s="4" t="s">
        <v>10</v>
      </c>
      <c r="G135" s="13">
        <f>G136+G138</f>
        <v>1911376</v>
      </c>
      <c r="H135" s="14">
        <f>H136+H138</f>
        <v>1771376</v>
      </c>
      <c r="I135" s="29">
        <f t="shared" si="7"/>
        <v>92.675433823590964</v>
      </c>
    </row>
    <row r="136" spans="1:11" ht="25.5" outlineLevel="4">
      <c r="A136" s="3" t="s">
        <v>25</v>
      </c>
      <c r="B136" s="4" t="s">
        <v>38</v>
      </c>
      <c r="C136" s="4" t="s">
        <v>121</v>
      </c>
      <c r="D136" s="4" t="s">
        <v>129</v>
      </c>
      <c r="E136" s="4" t="s">
        <v>26</v>
      </c>
      <c r="F136" s="4" t="s">
        <v>10</v>
      </c>
      <c r="G136" s="13">
        <f>G137</f>
        <v>649376</v>
      </c>
      <c r="H136" s="14">
        <f>H137</f>
        <v>649376</v>
      </c>
      <c r="I136" s="29">
        <f t="shared" si="7"/>
        <v>100</v>
      </c>
    </row>
    <row r="137" spans="1:11" ht="25.5" outlineLevel="5">
      <c r="A137" s="3" t="s">
        <v>49</v>
      </c>
      <c r="B137" s="4" t="s">
        <v>38</v>
      </c>
      <c r="C137" s="4" t="s">
        <v>121</v>
      </c>
      <c r="D137" s="4" t="s">
        <v>129</v>
      </c>
      <c r="E137" s="4" t="s">
        <v>26</v>
      </c>
      <c r="F137" s="4" t="s">
        <v>50</v>
      </c>
      <c r="G137" s="13">
        <f>413112+100000+136264</f>
        <v>649376</v>
      </c>
      <c r="H137" s="14">
        <v>649376</v>
      </c>
      <c r="I137" s="29">
        <f t="shared" si="7"/>
        <v>100</v>
      </c>
    </row>
    <row r="138" spans="1:11" ht="40.5" customHeight="1" outlineLevel="4">
      <c r="A138" s="3" t="s">
        <v>100</v>
      </c>
      <c r="B138" s="4" t="s">
        <v>38</v>
      </c>
      <c r="C138" s="4" t="s">
        <v>121</v>
      </c>
      <c r="D138" s="4" t="s">
        <v>129</v>
      </c>
      <c r="E138" s="4" t="s">
        <v>101</v>
      </c>
      <c r="F138" s="4" t="s">
        <v>10</v>
      </c>
      <c r="G138" s="13">
        <f>G139</f>
        <v>1262000</v>
      </c>
      <c r="H138" s="14">
        <f>H139</f>
        <v>1122000</v>
      </c>
      <c r="I138" s="29">
        <f t="shared" si="7"/>
        <v>88.906497622820922</v>
      </c>
    </row>
    <row r="139" spans="1:11" ht="38.25" outlineLevel="5">
      <c r="A139" s="3" t="s">
        <v>94</v>
      </c>
      <c r="B139" s="4" t="s">
        <v>38</v>
      </c>
      <c r="C139" s="4" t="s">
        <v>121</v>
      </c>
      <c r="D139" s="4" t="s">
        <v>129</v>
      </c>
      <c r="E139" s="4" t="s">
        <v>101</v>
      </c>
      <c r="F139" s="4" t="s">
        <v>95</v>
      </c>
      <c r="G139" s="13">
        <f>894000+200000+168000</f>
        <v>1262000</v>
      </c>
      <c r="H139" s="14">
        <v>1122000</v>
      </c>
      <c r="I139" s="29">
        <f t="shared" si="7"/>
        <v>88.906497622820922</v>
      </c>
    </row>
    <row r="140" spans="1:11" outlineLevel="2">
      <c r="A140" s="3" t="s">
        <v>130</v>
      </c>
      <c r="B140" s="4" t="s">
        <v>38</v>
      </c>
      <c r="C140" s="4" t="s">
        <v>131</v>
      </c>
      <c r="D140" s="4" t="s">
        <v>9</v>
      </c>
      <c r="E140" s="4" t="s">
        <v>10</v>
      </c>
      <c r="F140" s="4" t="s">
        <v>10</v>
      </c>
      <c r="G140" s="13">
        <f>G141+G145+G150+G153</f>
        <v>5406377</v>
      </c>
      <c r="H140" s="14">
        <f>H141+H145+H150+H153</f>
        <v>3551924.9499999997</v>
      </c>
      <c r="I140" s="29">
        <f t="shared" si="7"/>
        <v>65.698802543736761</v>
      </c>
    </row>
    <row r="141" spans="1:11" ht="24.75" customHeight="1" outlineLevel="3">
      <c r="A141" s="3" t="s">
        <v>122</v>
      </c>
      <c r="B141" s="4" t="s">
        <v>38</v>
      </c>
      <c r="C141" s="4" t="s">
        <v>131</v>
      </c>
      <c r="D141" s="4" t="s">
        <v>123</v>
      </c>
      <c r="E141" s="4" t="s">
        <v>10</v>
      </c>
      <c r="F141" s="4" t="s">
        <v>10</v>
      </c>
      <c r="G141" s="13">
        <f>G142</f>
        <v>448023</v>
      </c>
      <c r="H141" s="14">
        <f>H142</f>
        <v>448022.52</v>
      </c>
      <c r="I141" s="29">
        <f t="shared" si="7"/>
        <v>99.999892862643208</v>
      </c>
    </row>
    <row r="142" spans="1:11" ht="25.5" outlineLevel="4">
      <c r="A142" s="3" t="s">
        <v>25</v>
      </c>
      <c r="B142" s="4" t="s">
        <v>38</v>
      </c>
      <c r="C142" s="4" t="s">
        <v>131</v>
      </c>
      <c r="D142" s="4" t="s">
        <v>123</v>
      </c>
      <c r="E142" s="4" t="s">
        <v>26</v>
      </c>
      <c r="F142" s="4" t="s">
        <v>10</v>
      </c>
      <c r="G142" s="13">
        <f>G143+G144</f>
        <v>448023</v>
      </c>
      <c r="H142" s="14">
        <f>H143+H144</f>
        <v>448022.52</v>
      </c>
      <c r="I142" s="29">
        <f t="shared" si="7"/>
        <v>99.999892862643208</v>
      </c>
    </row>
    <row r="143" spans="1:11" ht="25.5" outlineLevel="5">
      <c r="A143" s="3" t="s">
        <v>49</v>
      </c>
      <c r="B143" s="4" t="s">
        <v>38</v>
      </c>
      <c r="C143" s="4" t="s">
        <v>131</v>
      </c>
      <c r="D143" s="4" t="s">
        <v>123</v>
      </c>
      <c r="E143" s="4" t="s">
        <v>26</v>
      </c>
      <c r="F143" s="4" t="s">
        <v>50</v>
      </c>
      <c r="G143" s="13">
        <f>387767+60256</f>
        <v>448023</v>
      </c>
      <c r="H143" s="14">
        <v>448022.52</v>
      </c>
      <c r="I143" s="29">
        <f t="shared" si="7"/>
        <v>99.999892862643208</v>
      </c>
    </row>
    <row r="144" spans="1:11" hidden="1" outlineLevel="5">
      <c r="A144" s="3" t="s">
        <v>29</v>
      </c>
      <c r="B144" s="4" t="s">
        <v>38</v>
      </c>
      <c r="C144" s="4" t="s">
        <v>131</v>
      </c>
      <c r="D144" s="4" t="s">
        <v>123</v>
      </c>
      <c r="E144" s="4" t="s">
        <v>26</v>
      </c>
      <c r="F144" s="4" t="s">
        <v>30</v>
      </c>
      <c r="G144" s="13">
        <f>-60133+60133</f>
        <v>0</v>
      </c>
      <c r="H144" s="14"/>
      <c r="I144" s="29" t="e">
        <f t="shared" si="7"/>
        <v>#DIV/0!</v>
      </c>
    </row>
    <row r="145" spans="1:9" outlineLevel="3" collapsed="1">
      <c r="A145" s="3" t="s">
        <v>132</v>
      </c>
      <c r="B145" s="4" t="s">
        <v>38</v>
      </c>
      <c r="C145" s="4" t="s">
        <v>131</v>
      </c>
      <c r="D145" s="4" t="s">
        <v>133</v>
      </c>
      <c r="E145" s="4" t="s">
        <v>10</v>
      </c>
      <c r="F145" s="4" t="s">
        <v>10</v>
      </c>
      <c r="G145" s="13">
        <f>G146</f>
        <v>1588000</v>
      </c>
      <c r="H145" s="14">
        <f>H146</f>
        <v>1358490.1999999997</v>
      </c>
      <c r="I145" s="29">
        <f t="shared" si="7"/>
        <v>85.547241813602</v>
      </c>
    </row>
    <row r="146" spans="1:9" ht="25.5" outlineLevel="4">
      <c r="A146" s="3" t="s">
        <v>25</v>
      </c>
      <c r="B146" s="4" t="s">
        <v>38</v>
      </c>
      <c r="C146" s="4" t="s">
        <v>131</v>
      </c>
      <c r="D146" s="4" t="s">
        <v>133</v>
      </c>
      <c r="E146" s="4" t="s">
        <v>26</v>
      </c>
      <c r="F146" s="4" t="s">
        <v>10</v>
      </c>
      <c r="G146" s="13">
        <f>G147+G149+G148</f>
        <v>1588000</v>
      </c>
      <c r="H146" s="14">
        <f>H147+H149+H148</f>
        <v>1358490.1999999997</v>
      </c>
      <c r="I146" s="29">
        <f t="shared" si="7"/>
        <v>85.547241813602</v>
      </c>
    </row>
    <row r="147" spans="1:9" outlineLevel="5">
      <c r="A147" s="3" t="s">
        <v>47</v>
      </c>
      <c r="B147" s="4" t="s">
        <v>38</v>
      </c>
      <c r="C147" s="4" t="s">
        <v>131</v>
      </c>
      <c r="D147" s="4" t="s">
        <v>133</v>
      </c>
      <c r="E147" s="4" t="s">
        <v>26</v>
      </c>
      <c r="F147" s="4" t="s">
        <v>48</v>
      </c>
      <c r="G147" s="13">
        <f>1913000-45000-303771.8</f>
        <v>1564228.2</v>
      </c>
      <c r="H147" s="14">
        <v>1337875.1399999999</v>
      </c>
      <c r="I147" s="29">
        <f t="shared" si="7"/>
        <v>85.529409327871718</v>
      </c>
    </row>
    <row r="148" spans="1:9" ht="14.25" customHeight="1" outlineLevel="5">
      <c r="A148" s="3" t="s">
        <v>51</v>
      </c>
      <c r="B148" s="4" t="s">
        <v>38</v>
      </c>
      <c r="C148" s="4" t="s">
        <v>131</v>
      </c>
      <c r="D148" s="4" t="s">
        <v>133</v>
      </c>
      <c r="E148" s="4" t="s">
        <v>26</v>
      </c>
      <c r="F148" s="4" t="s">
        <v>52</v>
      </c>
      <c r="G148" s="13">
        <v>491.3</v>
      </c>
      <c r="H148" s="14">
        <v>147.38999999999999</v>
      </c>
      <c r="I148" s="29">
        <f t="shared" si="7"/>
        <v>30</v>
      </c>
    </row>
    <row r="149" spans="1:9" ht="25.5" outlineLevel="5">
      <c r="A149" s="3" t="s">
        <v>31</v>
      </c>
      <c r="B149" s="4" t="s">
        <v>38</v>
      </c>
      <c r="C149" s="4" t="s">
        <v>131</v>
      </c>
      <c r="D149" s="4" t="s">
        <v>133</v>
      </c>
      <c r="E149" s="4" t="s">
        <v>26</v>
      </c>
      <c r="F149" s="4" t="s">
        <v>32</v>
      </c>
      <c r="G149" s="13">
        <f>3280.5+20000</f>
        <v>23280.5</v>
      </c>
      <c r="H149" s="14">
        <v>20467.669999999998</v>
      </c>
      <c r="I149" s="29">
        <f t="shared" si="7"/>
        <v>87.9176564077232</v>
      </c>
    </row>
    <row r="150" spans="1:9" ht="25.5" outlineLevel="3">
      <c r="A150" s="3" t="s">
        <v>134</v>
      </c>
      <c r="B150" s="4" t="s">
        <v>38</v>
      </c>
      <c r="C150" s="4" t="s">
        <v>131</v>
      </c>
      <c r="D150" s="4" t="s">
        <v>135</v>
      </c>
      <c r="E150" s="4" t="s">
        <v>10</v>
      </c>
      <c r="F150" s="4" t="s">
        <v>10</v>
      </c>
      <c r="G150" s="13">
        <f>G151</f>
        <v>210000</v>
      </c>
      <c r="H150" s="14">
        <f>H151</f>
        <v>202129</v>
      </c>
      <c r="I150" s="29">
        <f t="shared" si="7"/>
        <v>96.251904761904754</v>
      </c>
    </row>
    <row r="151" spans="1:9" ht="39" customHeight="1" outlineLevel="4">
      <c r="A151" s="3" t="s">
        <v>100</v>
      </c>
      <c r="B151" s="4" t="s">
        <v>38</v>
      </c>
      <c r="C151" s="4" t="s">
        <v>131</v>
      </c>
      <c r="D151" s="4" t="s">
        <v>135</v>
      </c>
      <c r="E151" s="4" t="s">
        <v>101</v>
      </c>
      <c r="F151" s="4" t="s">
        <v>10</v>
      </c>
      <c r="G151" s="13">
        <f>G152</f>
        <v>210000</v>
      </c>
      <c r="H151" s="14">
        <f>H152</f>
        <v>202129</v>
      </c>
      <c r="I151" s="29">
        <f t="shared" si="7"/>
        <v>96.251904761904754</v>
      </c>
    </row>
    <row r="152" spans="1:9" ht="38.25" outlineLevel="5">
      <c r="A152" s="3" t="s">
        <v>94</v>
      </c>
      <c r="B152" s="4" t="s">
        <v>38</v>
      </c>
      <c r="C152" s="4" t="s">
        <v>131</v>
      </c>
      <c r="D152" s="4" t="s">
        <v>135</v>
      </c>
      <c r="E152" s="4" t="s">
        <v>101</v>
      </c>
      <c r="F152" s="4" t="s">
        <v>95</v>
      </c>
      <c r="G152" s="13">
        <v>210000</v>
      </c>
      <c r="H152" s="14">
        <v>202129</v>
      </c>
      <c r="I152" s="29">
        <f t="shared" si="7"/>
        <v>96.251904761904754</v>
      </c>
    </row>
    <row r="153" spans="1:9" outlineLevel="3">
      <c r="A153" s="3" t="s">
        <v>136</v>
      </c>
      <c r="B153" s="4" t="s">
        <v>38</v>
      </c>
      <c r="C153" s="4" t="s">
        <v>131</v>
      </c>
      <c r="D153" s="4" t="s">
        <v>137</v>
      </c>
      <c r="E153" s="4" t="s">
        <v>10</v>
      </c>
      <c r="F153" s="4" t="s">
        <v>10</v>
      </c>
      <c r="G153" s="13">
        <f>G154</f>
        <v>3160354</v>
      </c>
      <c r="H153" s="14">
        <f>H154</f>
        <v>1543283.23</v>
      </c>
      <c r="I153" s="29">
        <f t="shared" si="7"/>
        <v>48.832606410547683</v>
      </c>
    </row>
    <row r="154" spans="1:9" ht="25.5" outlineLevel="4">
      <c r="A154" s="3" t="s">
        <v>25</v>
      </c>
      <c r="B154" s="4" t="s">
        <v>38</v>
      </c>
      <c r="C154" s="4" t="s">
        <v>131</v>
      </c>
      <c r="D154" s="4" t="s">
        <v>137</v>
      </c>
      <c r="E154" s="4" t="s">
        <v>26</v>
      </c>
      <c r="F154" s="4" t="s">
        <v>10</v>
      </c>
      <c r="G154" s="13">
        <f>G155+G156</f>
        <v>3160354</v>
      </c>
      <c r="H154" s="35">
        <f>H155+H156</f>
        <v>1543283.23</v>
      </c>
      <c r="I154" s="29">
        <f t="shared" si="7"/>
        <v>48.832606410547683</v>
      </c>
    </row>
    <row r="155" spans="1:9" ht="25.5" outlineLevel="5">
      <c r="A155" s="3" t="s">
        <v>49</v>
      </c>
      <c r="B155" s="4" t="s">
        <v>38</v>
      </c>
      <c r="C155" s="4" t="s">
        <v>131</v>
      </c>
      <c r="D155" s="4" t="s">
        <v>137</v>
      </c>
      <c r="E155" s="4" t="s">
        <v>26</v>
      </c>
      <c r="F155" s="4" t="s">
        <v>50</v>
      </c>
      <c r="G155" s="13">
        <f>1955000+1086888-200000-202406-13000+80000+100000-99000-206482+90558</f>
        <v>2591558</v>
      </c>
      <c r="H155" s="14">
        <v>974488</v>
      </c>
      <c r="I155" s="29">
        <f t="shared" si="7"/>
        <v>37.602399791939831</v>
      </c>
    </row>
    <row r="156" spans="1:9" outlineLevel="5">
      <c r="A156" s="3" t="s">
        <v>29</v>
      </c>
      <c r="B156" s="4" t="s">
        <v>38</v>
      </c>
      <c r="C156" s="4" t="s">
        <v>131</v>
      </c>
      <c r="D156" s="4" t="s">
        <v>137</v>
      </c>
      <c r="E156" s="4" t="s">
        <v>26</v>
      </c>
      <c r="F156" s="4" t="s">
        <v>30</v>
      </c>
      <c r="G156" s="13">
        <f>200000+45000+215406+99000+9390</f>
        <v>568796</v>
      </c>
      <c r="H156" s="14">
        <v>568795.23</v>
      </c>
      <c r="I156" s="29">
        <f t="shared" si="7"/>
        <v>99.999864626333519</v>
      </c>
    </row>
    <row r="157" spans="1:9" outlineLevel="1">
      <c r="A157" s="3" t="s">
        <v>138</v>
      </c>
      <c r="B157" s="4" t="s">
        <v>38</v>
      </c>
      <c r="C157" s="4" t="s">
        <v>139</v>
      </c>
      <c r="D157" s="4" t="s">
        <v>9</v>
      </c>
      <c r="E157" s="4" t="s">
        <v>10</v>
      </c>
      <c r="F157" s="4" t="s">
        <v>10</v>
      </c>
      <c r="G157" s="13">
        <f>G158+G168+G194+G187</f>
        <v>97685976</v>
      </c>
      <c r="H157" s="14">
        <f>H158+H168+H194+H187</f>
        <v>84473735.909999996</v>
      </c>
      <c r="I157" s="29">
        <f t="shared" si="7"/>
        <v>86.474783145945125</v>
      </c>
    </row>
    <row r="158" spans="1:9" outlineLevel="2">
      <c r="A158" s="3" t="s">
        <v>140</v>
      </c>
      <c r="B158" s="4" t="s">
        <v>38</v>
      </c>
      <c r="C158" s="4" t="s">
        <v>141</v>
      </c>
      <c r="D158" s="4" t="s">
        <v>9</v>
      </c>
      <c r="E158" s="4" t="s">
        <v>10</v>
      </c>
      <c r="F158" s="4" t="s">
        <v>10</v>
      </c>
      <c r="G158" s="13">
        <f>G159+G162+G165</f>
        <v>38422199</v>
      </c>
      <c r="H158" s="14">
        <f>H159+H162+H165</f>
        <v>32259032.5</v>
      </c>
      <c r="I158" s="29">
        <f t="shared" si="7"/>
        <v>83.959360316675273</v>
      </c>
    </row>
    <row r="159" spans="1:9" ht="15.75" customHeight="1" outlineLevel="3">
      <c r="A159" s="3" t="s">
        <v>142</v>
      </c>
      <c r="B159" s="4" t="s">
        <v>38</v>
      </c>
      <c r="C159" s="4" t="s">
        <v>141</v>
      </c>
      <c r="D159" s="4" t="s">
        <v>143</v>
      </c>
      <c r="E159" s="4" t="s">
        <v>10</v>
      </c>
      <c r="F159" s="4" t="s">
        <v>10</v>
      </c>
      <c r="G159" s="13">
        <f>G160</f>
        <v>10122658</v>
      </c>
      <c r="H159" s="14">
        <f>H160</f>
        <v>9202279.9499999993</v>
      </c>
      <c r="I159" s="29">
        <f t="shared" si="7"/>
        <v>90.907743302203826</v>
      </c>
    </row>
    <row r="160" spans="1:9" ht="63.75" outlineLevel="4">
      <c r="A160" s="3" t="s">
        <v>144</v>
      </c>
      <c r="B160" s="4" t="s">
        <v>38</v>
      </c>
      <c r="C160" s="4" t="s">
        <v>141</v>
      </c>
      <c r="D160" s="4" t="s">
        <v>143</v>
      </c>
      <c r="E160" s="4" t="s">
        <v>145</v>
      </c>
      <c r="F160" s="4" t="s">
        <v>10</v>
      </c>
      <c r="G160" s="13">
        <f>G161</f>
        <v>10122658</v>
      </c>
      <c r="H160" s="14">
        <f>H161</f>
        <v>9202279.9499999993</v>
      </c>
      <c r="I160" s="29">
        <f t="shared" si="7"/>
        <v>90.907743302203826</v>
      </c>
    </row>
    <row r="161" spans="1:9" ht="38.25" outlineLevel="5">
      <c r="A161" s="3" t="s">
        <v>94</v>
      </c>
      <c r="B161" s="4" t="s">
        <v>38</v>
      </c>
      <c r="C161" s="4" t="s">
        <v>141</v>
      </c>
      <c r="D161" s="4" t="s">
        <v>143</v>
      </c>
      <c r="E161" s="4" t="s">
        <v>145</v>
      </c>
      <c r="F161" s="4" t="s">
        <v>95</v>
      </c>
      <c r="G161" s="13">
        <f>6964000+77000+694975+600000+912194+874489</f>
        <v>10122658</v>
      </c>
      <c r="H161" s="14">
        <v>9202279.9499999993</v>
      </c>
      <c r="I161" s="29">
        <f t="shared" si="7"/>
        <v>90.907743302203826</v>
      </c>
    </row>
    <row r="162" spans="1:9" ht="38.25" outlineLevel="3">
      <c r="A162" s="3" t="s">
        <v>146</v>
      </c>
      <c r="B162" s="4" t="s">
        <v>38</v>
      </c>
      <c r="C162" s="4" t="s">
        <v>141</v>
      </c>
      <c r="D162" s="4" t="s">
        <v>147</v>
      </c>
      <c r="E162" s="4" t="s">
        <v>10</v>
      </c>
      <c r="F162" s="4" t="s">
        <v>10</v>
      </c>
      <c r="G162" s="13">
        <f>G163</f>
        <v>28205541</v>
      </c>
      <c r="H162" s="14">
        <f>H163</f>
        <v>22962752.550000001</v>
      </c>
      <c r="I162" s="29">
        <f t="shared" si="7"/>
        <v>81.412203899935832</v>
      </c>
    </row>
    <row r="163" spans="1:9" ht="63.75" outlineLevel="4">
      <c r="A163" s="3" t="s">
        <v>144</v>
      </c>
      <c r="B163" s="4" t="s">
        <v>38</v>
      </c>
      <c r="C163" s="4" t="s">
        <v>141</v>
      </c>
      <c r="D163" s="4" t="s">
        <v>147</v>
      </c>
      <c r="E163" s="4" t="s">
        <v>145</v>
      </c>
      <c r="F163" s="4" t="s">
        <v>10</v>
      </c>
      <c r="G163" s="13">
        <f>G164</f>
        <v>28205541</v>
      </c>
      <c r="H163" s="14">
        <f>H164</f>
        <v>22962752.550000001</v>
      </c>
      <c r="I163" s="29">
        <f t="shared" si="7"/>
        <v>81.412203899935832</v>
      </c>
    </row>
    <row r="164" spans="1:9" ht="38.25" outlineLevel="5">
      <c r="A164" s="3" t="s">
        <v>94</v>
      </c>
      <c r="B164" s="4" t="s">
        <v>38</v>
      </c>
      <c r="C164" s="4" t="s">
        <v>141</v>
      </c>
      <c r="D164" s="4" t="s">
        <v>147</v>
      </c>
      <c r="E164" s="4" t="s">
        <v>145</v>
      </c>
      <c r="F164" s="4" t="s">
        <v>95</v>
      </c>
      <c r="G164" s="13">
        <v>28205541</v>
      </c>
      <c r="H164" s="14">
        <v>22962752.550000001</v>
      </c>
      <c r="I164" s="29">
        <f t="shared" si="7"/>
        <v>81.412203899935832</v>
      </c>
    </row>
    <row r="165" spans="1:9" s="37" customFormat="1" ht="25.5" outlineLevel="5">
      <c r="A165" s="30" t="s">
        <v>270</v>
      </c>
      <c r="B165" s="36" t="s">
        <v>38</v>
      </c>
      <c r="C165" s="36" t="s">
        <v>141</v>
      </c>
      <c r="D165" s="38" t="s">
        <v>271</v>
      </c>
      <c r="E165" s="36" t="s">
        <v>10</v>
      </c>
      <c r="F165" s="36" t="s">
        <v>10</v>
      </c>
      <c r="G165" s="34">
        <f>G166</f>
        <v>94000</v>
      </c>
      <c r="H165" s="35">
        <f>H166</f>
        <v>94000</v>
      </c>
      <c r="I165" s="29">
        <f t="shared" si="7"/>
        <v>100</v>
      </c>
    </row>
    <row r="166" spans="1:9" s="37" customFormat="1" ht="25.5" outlineLevel="5">
      <c r="A166" s="30" t="s">
        <v>268</v>
      </c>
      <c r="B166" s="36" t="s">
        <v>38</v>
      </c>
      <c r="C166" s="36" t="s">
        <v>141</v>
      </c>
      <c r="D166" s="38" t="s">
        <v>271</v>
      </c>
      <c r="E166" s="36" t="s">
        <v>93</v>
      </c>
      <c r="F166" s="36" t="s">
        <v>10</v>
      </c>
      <c r="G166" s="34">
        <f>G167</f>
        <v>94000</v>
      </c>
      <c r="H166" s="35">
        <f>H167</f>
        <v>94000</v>
      </c>
      <c r="I166" s="29">
        <f t="shared" si="7"/>
        <v>100</v>
      </c>
    </row>
    <row r="167" spans="1:9" s="37" customFormat="1" ht="38.25" outlineLevel="5">
      <c r="A167" s="31" t="s">
        <v>94</v>
      </c>
      <c r="B167" s="36" t="s">
        <v>38</v>
      </c>
      <c r="C167" s="36" t="s">
        <v>141</v>
      </c>
      <c r="D167" s="38" t="s">
        <v>271</v>
      </c>
      <c r="E167" s="36" t="s">
        <v>93</v>
      </c>
      <c r="F167" s="36" t="s">
        <v>95</v>
      </c>
      <c r="G167" s="34">
        <v>94000</v>
      </c>
      <c r="H167" s="35">
        <v>94000</v>
      </c>
      <c r="I167" s="29">
        <f t="shared" si="7"/>
        <v>100</v>
      </c>
    </row>
    <row r="168" spans="1:9" outlineLevel="2">
      <c r="A168" s="3" t="s">
        <v>148</v>
      </c>
      <c r="B168" s="4" t="s">
        <v>38</v>
      </c>
      <c r="C168" s="4" t="s">
        <v>149</v>
      </c>
      <c r="D168" s="4" t="s">
        <v>9</v>
      </c>
      <c r="E168" s="4" t="s">
        <v>10</v>
      </c>
      <c r="F168" s="4" t="s">
        <v>10</v>
      </c>
      <c r="G168" s="13">
        <f>G169+G172+G175+G178+G181+G184</f>
        <v>58879241</v>
      </c>
      <c r="H168" s="14">
        <f>H169+H172+H175+H178+H181+H184</f>
        <v>51840167.509999998</v>
      </c>
      <c r="I168" s="29">
        <f t="shared" si="7"/>
        <v>88.044897708514952</v>
      </c>
    </row>
    <row r="169" spans="1:9" outlineLevel="3">
      <c r="A169" s="3" t="s">
        <v>150</v>
      </c>
      <c r="B169" s="4" t="s">
        <v>38</v>
      </c>
      <c r="C169" s="4" t="s">
        <v>149</v>
      </c>
      <c r="D169" s="4" t="s">
        <v>151</v>
      </c>
      <c r="E169" s="4" t="s">
        <v>10</v>
      </c>
      <c r="F169" s="4" t="s">
        <v>10</v>
      </c>
      <c r="G169" s="13">
        <f>G170</f>
        <v>13710694</v>
      </c>
      <c r="H169" s="14">
        <f>H170</f>
        <v>13653049.630000001</v>
      </c>
      <c r="I169" s="29">
        <f t="shared" si="7"/>
        <v>99.579566358931217</v>
      </c>
    </row>
    <row r="170" spans="1:9" ht="63.75" outlineLevel="4">
      <c r="A170" s="3" t="s">
        <v>144</v>
      </c>
      <c r="B170" s="4" t="s">
        <v>38</v>
      </c>
      <c r="C170" s="4" t="s">
        <v>149</v>
      </c>
      <c r="D170" s="4" t="s">
        <v>151</v>
      </c>
      <c r="E170" s="4" t="s">
        <v>145</v>
      </c>
      <c r="F170" s="4" t="s">
        <v>10</v>
      </c>
      <c r="G170" s="13">
        <f>G171</f>
        <v>13710694</v>
      </c>
      <c r="H170" s="14">
        <f>H171</f>
        <v>13653049.630000001</v>
      </c>
      <c r="I170" s="29">
        <f t="shared" si="7"/>
        <v>99.579566358931217</v>
      </c>
    </row>
    <row r="171" spans="1:9" ht="38.25" outlineLevel="5">
      <c r="A171" s="3" t="s">
        <v>94</v>
      </c>
      <c r="B171" s="4" t="s">
        <v>38</v>
      </c>
      <c r="C171" s="4" t="s">
        <v>149</v>
      </c>
      <c r="D171" s="4" t="s">
        <v>151</v>
      </c>
      <c r="E171" s="4" t="s">
        <v>145</v>
      </c>
      <c r="F171" s="4" t="s">
        <v>95</v>
      </c>
      <c r="G171" s="13">
        <f>125500+11980000+500000+403000+702194</f>
        <v>13710694</v>
      </c>
      <c r="H171" s="14">
        <v>13653049.630000001</v>
      </c>
      <c r="I171" s="29">
        <f t="shared" si="7"/>
        <v>99.579566358931217</v>
      </c>
    </row>
    <row r="172" spans="1:9" ht="25.5" outlineLevel="3">
      <c r="A172" s="3" t="s">
        <v>152</v>
      </c>
      <c r="B172" s="4" t="s">
        <v>38</v>
      </c>
      <c r="C172" s="4" t="s">
        <v>149</v>
      </c>
      <c r="D172" s="4" t="s">
        <v>153</v>
      </c>
      <c r="E172" s="4" t="s">
        <v>10</v>
      </c>
      <c r="F172" s="4" t="s">
        <v>10</v>
      </c>
      <c r="G172" s="13">
        <f>G173</f>
        <v>15000000</v>
      </c>
      <c r="H172" s="14">
        <f>H173</f>
        <v>13089219.48</v>
      </c>
      <c r="I172" s="29">
        <f t="shared" si="7"/>
        <v>87.261463199999994</v>
      </c>
    </row>
    <row r="173" spans="1:9" ht="63.75" outlineLevel="4">
      <c r="A173" s="3" t="s">
        <v>144</v>
      </c>
      <c r="B173" s="4" t="s">
        <v>38</v>
      </c>
      <c r="C173" s="4" t="s">
        <v>149</v>
      </c>
      <c r="D173" s="4" t="s">
        <v>153</v>
      </c>
      <c r="E173" s="4" t="s">
        <v>145</v>
      </c>
      <c r="F173" s="4" t="s">
        <v>10</v>
      </c>
      <c r="G173" s="13">
        <f>G174</f>
        <v>15000000</v>
      </c>
      <c r="H173" s="14">
        <f>H174</f>
        <v>13089219.48</v>
      </c>
      <c r="I173" s="29">
        <f t="shared" si="7"/>
        <v>87.261463199999994</v>
      </c>
    </row>
    <row r="174" spans="1:9" ht="38.25" outlineLevel="5">
      <c r="A174" s="3" t="s">
        <v>94</v>
      </c>
      <c r="B174" s="4" t="s">
        <v>38</v>
      </c>
      <c r="C174" s="4" t="s">
        <v>149</v>
      </c>
      <c r="D174" s="4" t="s">
        <v>153</v>
      </c>
      <c r="E174" s="4" t="s">
        <v>145</v>
      </c>
      <c r="F174" s="4" t="s">
        <v>95</v>
      </c>
      <c r="G174" s="13">
        <v>15000000</v>
      </c>
      <c r="H174" s="14">
        <v>13089219.48</v>
      </c>
      <c r="I174" s="29">
        <f t="shared" si="7"/>
        <v>87.261463199999994</v>
      </c>
    </row>
    <row r="175" spans="1:9" ht="89.25" outlineLevel="3">
      <c r="A175" s="3" t="s">
        <v>154</v>
      </c>
      <c r="B175" s="4" t="s">
        <v>38</v>
      </c>
      <c r="C175" s="4" t="s">
        <v>149</v>
      </c>
      <c r="D175" s="4" t="s">
        <v>155</v>
      </c>
      <c r="E175" s="4" t="s">
        <v>10</v>
      </c>
      <c r="F175" s="4" t="s">
        <v>10</v>
      </c>
      <c r="G175" s="13">
        <f>G176</f>
        <v>29364479</v>
      </c>
      <c r="H175" s="14">
        <f>H176</f>
        <v>24426426.399999999</v>
      </c>
      <c r="I175" s="29">
        <f t="shared" si="7"/>
        <v>83.18358517445516</v>
      </c>
    </row>
    <row r="176" spans="1:9" ht="63.75" outlineLevel="4">
      <c r="A176" s="3" t="s">
        <v>144</v>
      </c>
      <c r="B176" s="4" t="s">
        <v>38</v>
      </c>
      <c r="C176" s="4" t="s">
        <v>149</v>
      </c>
      <c r="D176" s="4" t="s">
        <v>155</v>
      </c>
      <c r="E176" s="4" t="s">
        <v>145</v>
      </c>
      <c r="F176" s="4" t="s">
        <v>10</v>
      </c>
      <c r="G176" s="13">
        <f>G177</f>
        <v>29364479</v>
      </c>
      <c r="H176" s="14">
        <f>H177</f>
        <v>24426426.399999999</v>
      </c>
      <c r="I176" s="29">
        <f t="shared" si="7"/>
        <v>83.18358517445516</v>
      </c>
    </row>
    <row r="177" spans="1:9" ht="38.25" outlineLevel="5">
      <c r="A177" s="3" t="s">
        <v>94</v>
      </c>
      <c r="B177" s="4" t="s">
        <v>38</v>
      </c>
      <c r="C177" s="4" t="s">
        <v>149</v>
      </c>
      <c r="D177" s="4" t="s">
        <v>155</v>
      </c>
      <c r="E177" s="4" t="s">
        <v>145</v>
      </c>
      <c r="F177" s="4" t="s">
        <v>95</v>
      </c>
      <c r="G177" s="13">
        <v>29364479</v>
      </c>
      <c r="H177" s="14">
        <v>24426426.399999999</v>
      </c>
      <c r="I177" s="29">
        <f t="shared" si="7"/>
        <v>83.18358517445516</v>
      </c>
    </row>
    <row r="178" spans="1:9" ht="25.5" outlineLevel="5">
      <c r="A178" s="30" t="s">
        <v>267</v>
      </c>
      <c r="B178" s="36" t="s">
        <v>38</v>
      </c>
      <c r="C178" s="36" t="s">
        <v>149</v>
      </c>
      <c r="D178" s="32" t="s">
        <v>269</v>
      </c>
      <c r="E178" s="36" t="s">
        <v>10</v>
      </c>
      <c r="F178" s="36" t="s">
        <v>10</v>
      </c>
      <c r="G178" s="13">
        <f>G179</f>
        <v>651400</v>
      </c>
      <c r="H178" s="14">
        <f>H179</f>
        <v>518804</v>
      </c>
      <c r="I178" s="29">
        <f t="shared" si="7"/>
        <v>79.644458090267108</v>
      </c>
    </row>
    <row r="179" spans="1:9" ht="25.5" outlineLevel="5">
      <c r="A179" s="30" t="s">
        <v>268</v>
      </c>
      <c r="B179" s="36" t="s">
        <v>38</v>
      </c>
      <c r="C179" s="36" t="s">
        <v>149</v>
      </c>
      <c r="D179" s="32" t="s">
        <v>269</v>
      </c>
      <c r="E179" s="36" t="s">
        <v>93</v>
      </c>
      <c r="F179" s="36" t="s">
        <v>10</v>
      </c>
      <c r="G179" s="13">
        <f>G180</f>
        <v>651400</v>
      </c>
      <c r="H179" s="14">
        <f>H180</f>
        <v>518804</v>
      </c>
      <c r="I179" s="29">
        <f t="shared" si="7"/>
        <v>79.644458090267108</v>
      </c>
    </row>
    <row r="180" spans="1:9" ht="38.25" outlineLevel="5">
      <c r="A180" s="31" t="s">
        <v>94</v>
      </c>
      <c r="B180" s="4" t="s">
        <v>38</v>
      </c>
      <c r="C180" s="4" t="s">
        <v>149</v>
      </c>
      <c r="D180" s="33" t="s">
        <v>269</v>
      </c>
      <c r="E180" s="4" t="s">
        <v>93</v>
      </c>
      <c r="F180" s="4" t="s">
        <v>95</v>
      </c>
      <c r="G180" s="13">
        <v>651400</v>
      </c>
      <c r="H180" s="14">
        <v>518804</v>
      </c>
      <c r="I180" s="29">
        <f t="shared" si="7"/>
        <v>79.644458090267108</v>
      </c>
    </row>
    <row r="181" spans="1:9" ht="65.25" customHeight="1" outlineLevel="5">
      <c r="A181" s="44" t="s">
        <v>308</v>
      </c>
      <c r="B181" s="4" t="s">
        <v>38</v>
      </c>
      <c r="C181" s="4" t="s">
        <v>149</v>
      </c>
      <c r="D181" s="33" t="s">
        <v>305</v>
      </c>
      <c r="E181" s="4" t="s">
        <v>10</v>
      </c>
      <c r="F181" s="4" t="s">
        <v>10</v>
      </c>
      <c r="G181" s="13">
        <f>G182</f>
        <v>100000</v>
      </c>
      <c r="H181" s="14">
        <f>H182</f>
        <v>100000</v>
      </c>
      <c r="I181" s="29">
        <f t="shared" si="7"/>
        <v>100</v>
      </c>
    </row>
    <row r="182" spans="1:9" ht="25.5" outlineLevel="5">
      <c r="A182" s="30" t="s">
        <v>268</v>
      </c>
      <c r="B182" s="4" t="s">
        <v>38</v>
      </c>
      <c r="C182" s="4" t="s">
        <v>149</v>
      </c>
      <c r="D182" s="33" t="s">
        <v>305</v>
      </c>
      <c r="E182" s="4" t="s">
        <v>93</v>
      </c>
      <c r="F182" s="4" t="s">
        <v>10</v>
      </c>
      <c r="G182" s="13">
        <f>G183</f>
        <v>100000</v>
      </c>
      <c r="H182" s="14">
        <f>H183</f>
        <v>100000</v>
      </c>
      <c r="I182" s="29">
        <f t="shared" si="7"/>
        <v>100</v>
      </c>
    </row>
    <row r="183" spans="1:9" ht="38.25" outlineLevel="5">
      <c r="A183" s="31" t="s">
        <v>94</v>
      </c>
      <c r="B183" s="4" t="s">
        <v>38</v>
      </c>
      <c r="C183" s="4" t="s">
        <v>149</v>
      </c>
      <c r="D183" s="33" t="s">
        <v>305</v>
      </c>
      <c r="E183" s="4" t="s">
        <v>93</v>
      </c>
      <c r="F183" s="4" t="s">
        <v>95</v>
      </c>
      <c r="G183" s="13">
        <v>100000</v>
      </c>
      <c r="H183" s="14">
        <v>100000</v>
      </c>
      <c r="I183" s="29">
        <f t="shared" si="7"/>
        <v>100</v>
      </c>
    </row>
    <row r="184" spans="1:9" ht="38.25" customHeight="1" outlineLevel="5">
      <c r="A184" s="31" t="s">
        <v>309</v>
      </c>
      <c r="B184" s="4" t="s">
        <v>306</v>
      </c>
      <c r="C184" s="4" t="s">
        <v>149</v>
      </c>
      <c r="D184" s="33" t="s">
        <v>307</v>
      </c>
      <c r="E184" s="4" t="s">
        <v>10</v>
      </c>
      <c r="F184" s="4" t="s">
        <v>10</v>
      </c>
      <c r="G184" s="13">
        <f>G185</f>
        <v>52668</v>
      </c>
      <c r="H184" s="14">
        <f>H185</f>
        <v>52668</v>
      </c>
      <c r="I184" s="29">
        <f t="shared" si="7"/>
        <v>100</v>
      </c>
    </row>
    <row r="185" spans="1:9" ht="25.5" outlineLevel="5">
      <c r="A185" s="30" t="s">
        <v>268</v>
      </c>
      <c r="B185" s="4" t="s">
        <v>306</v>
      </c>
      <c r="C185" s="4" t="s">
        <v>149</v>
      </c>
      <c r="D185" s="33" t="s">
        <v>307</v>
      </c>
      <c r="E185" s="4" t="s">
        <v>93</v>
      </c>
      <c r="F185" s="4" t="s">
        <v>10</v>
      </c>
      <c r="G185" s="13">
        <f>G186</f>
        <v>52668</v>
      </c>
      <c r="H185" s="14">
        <f>H186</f>
        <v>52668</v>
      </c>
      <c r="I185" s="29">
        <f t="shared" si="7"/>
        <v>100</v>
      </c>
    </row>
    <row r="186" spans="1:9" ht="38.25" outlineLevel="5">
      <c r="A186" s="31" t="s">
        <v>94</v>
      </c>
      <c r="B186" s="4" t="s">
        <v>306</v>
      </c>
      <c r="C186" s="4" t="s">
        <v>149</v>
      </c>
      <c r="D186" s="33" t="s">
        <v>307</v>
      </c>
      <c r="E186" s="4" t="s">
        <v>93</v>
      </c>
      <c r="F186" s="4" t="s">
        <v>95</v>
      </c>
      <c r="G186" s="13">
        <v>52668</v>
      </c>
      <c r="H186" s="14">
        <v>52668</v>
      </c>
      <c r="I186" s="29">
        <f t="shared" si="7"/>
        <v>100</v>
      </c>
    </row>
    <row r="187" spans="1:9" ht="25.5" outlineLevel="5">
      <c r="A187" s="39" t="s">
        <v>276</v>
      </c>
      <c r="B187" s="4" t="s">
        <v>38</v>
      </c>
      <c r="C187" s="4" t="s">
        <v>274</v>
      </c>
      <c r="D187" s="33" t="s">
        <v>9</v>
      </c>
      <c r="E187" s="4" t="s">
        <v>10</v>
      </c>
      <c r="F187" s="4" t="s">
        <v>10</v>
      </c>
      <c r="G187" s="13">
        <f>G188+G191</f>
        <v>374536</v>
      </c>
      <c r="H187" s="14">
        <f>H188+H191</f>
        <v>374535.9</v>
      </c>
      <c r="I187" s="29">
        <f t="shared" si="7"/>
        <v>99.999973300296901</v>
      </c>
    </row>
    <row r="188" spans="1:9" ht="25.5" outlineLevel="5">
      <c r="A188" s="31" t="s">
        <v>277</v>
      </c>
      <c r="B188" s="4" t="s">
        <v>38</v>
      </c>
      <c r="C188" s="4" t="s">
        <v>274</v>
      </c>
      <c r="D188" s="33" t="s">
        <v>275</v>
      </c>
      <c r="E188" s="4" t="s">
        <v>10</v>
      </c>
      <c r="F188" s="4" t="s">
        <v>10</v>
      </c>
      <c r="G188" s="13">
        <f t="shared" ref="G188:H189" si="8">G189</f>
        <v>261000</v>
      </c>
      <c r="H188" s="14">
        <f t="shared" si="8"/>
        <v>261000</v>
      </c>
      <c r="I188" s="29">
        <f t="shared" si="7"/>
        <v>100</v>
      </c>
    </row>
    <row r="189" spans="1:9" ht="25.5" outlineLevel="5">
      <c r="A189" s="30" t="s">
        <v>268</v>
      </c>
      <c r="B189" s="4" t="s">
        <v>38</v>
      </c>
      <c r="C189" s="4" t="s">
        <v>274</v>
      </c>
      <c r="D189" s="33" t="s">
        <v>275</v>
      </c>
      <c r="E189" s="4" t="s">
        <v>93</v>
      </c>
      <c r="F189" s="4" t="s">
        <v>10</v>
      </c>
      <c r="G189" s="13">
        <f t="shared" si="8"/>
        <v>261000</v>
      </c>
      <c r="H189" s="14">
        <f t="shared" si="8"/>
        <v>261000</v>
      </c>
      <c r="I189" s="29">
        <f t="shared" si="7"/>
        <v>100</v>
      </c>
    </row>
    <row r="190" spans="1:9" ht="38.25" outlineLevel="5">
      <c r="A190" s="31" t="s">
        <v>94</v>
      </c>
      <c r="B190" s="4" t="s">
        <v>38</v>
      </c>
      <c r="C190" s="4" t="s">
        <v>274</v>
      </c>
      <c r="D190" s="33" t="s">
        <v>275</v>
      </c>
      <c r="E190" s="4" t="s">
        <v>93</v>
      </c>
      <c r="F190" s="4" t="s">
        <v>95</v>
      </c>
      <c r="G190" s="13">
        <f>27000+234000</f>
        <v>261000</v>
      </c>
      <c r="H190" s="14">
        <v>261000</v>
      </c>
      <c r="I190" s="29">
        <f t="shared" si="7"/>
        <v>100</v>
      </c>
    </row>
    <row r="191" spans="1:9" ht="29.25" customHeight="1" outlineLevel="5">
      <c r="A191" s="31" t="s">
        <v>279</v>
      </c>
      <c r="B191" s="4" t="s">
        <v>38</v>
      </c>
      <c r="C191" s="4" t="s">
        <v>274</v>
      </c>
      <c r="D191" s="4" t="s">
        <v>278</v>
      </c>
      <c r="E191" s="4" t="s">
        <v>10</v>
      </c>
      <c r="F191" s="4" t="s">
        <v>10</v>
      </c>
      <c r="G191" s="13">
        <f>G192</f>
        <v>113536</v>
      </c>
      <c r="H191" s="41">
        <f>H192</f>
        <v>113535.9</v>
      </c>
      <c r="I191" s="29">
        <f t="shared" si="7"/>
        <v>99.999911922209691</v>
      </c>
    </row>
    <row r="192" spans="1:9" ht="28.5" customHeight="1" outlineLevel="5">
      <c r="A192" s="31" t="s">
        <v>92</v>
      </c>
      <c r="B192" s="4" t="s">
        <v>38</v>
      </c>
      <c r="C192" s="4" t="s">
        <v>274</v>
      </c>
      <c r="D192" s="4" t="s">
        <v>278</v>
      </c>
      <c r="E192" s="4" t="s">
        <v>93</v>
      </c>
      <c r="F192" s="4" t="s">
        <v>10</v>
      </c>
      <c r="G192" s="13">
        <f>G193</f>
        <v>113536</v>
      </c>
      <c r="H192" s="41">
        <f>H193</f>
        <v>113535.9</v>
      </c>
      <c r="I192" s="29">
        <f t="shared" si="7"/>
        <v>99.999911922209691</v>
      </c>
    </row>
    <row r="193" spans="1:9" ht="38.25" customHeight="1" outlineLevel="5">
      <c r="A193" s="31" t="s">
        <v>94</v>
      </c>
      <c r="B193" s="4" t="s">
        <v>38</v>
      </c>
      <c r="C193" s="4" t="s">
        <v>274</v>
      </c>
      <c r="D193" s="4" t="s">
        <v>278</v>
      </c>
      <c r="E193" s="4" t="s">
        <v>93</v>
      </c>
      <c r="F193" s="4" t="s">
        <v>95</v>
      </c>
      <c r="G193" s="13">
        <f>114500-964</f>
        <v>113536</v>
      </c>
      <c r="H193" s="14">
        <v>113535.9</v>
      </c>
      <c r="I193" s="29">
        <f t="shared" si="7"/>
        <v>99.999911922209691</v>
      </c>
    </row>
    <row r="194" spans="1:9" outlineLevel="2">
      <c r="A194" s="3" t="s">
        <v>156</v>
      </c>
      <c r="B194" s="4" t="s">
        <v>38</v>
      </c>
      <c r="C194" s="4" t="s">
        <v>157</v>
      </c>
      <c r="D194" s="4" t="s">
        <v>9</v>
      </c>
      <c r="E194" s="4" t="s">
        <v>10</v>
      </c>
      <c r="F194" s="4" t="s">
        <v>10</v>
      </c>
      <c r="G194" s="13">
        <f t="shared" ref="G194:H196" si="9">G195</f>
        <v>10000</v>
      </c>
      <c r="H194" s="14">
        <f>H195</f>
        <v>0</v>
      </c>
      <c r="I194" s="29">
        <f t="shared" si="7"/>
        <v>0</v>
      </c>
    </row>
    <row r="195" spans="1:9" ht="25.5" outlineLevel="3">
      <c r="A195" s="3" t="s">
        <v>158</v>
      </c>
      <c r="B195" s="4" t="s">
        <v>38</v>
      </c>
      <c r="C195" s="4" t="s">
        <v>157</v>
      </c>
      <c r="D195" s="4" t="s">
        <v>159</v>
      </c>
      <c r="E195" s="4" t="s">
        <v>10</v>
      </c>
      <c r="F195" s="4" t="s">
        <v>10</v>
      </c>
      <c r="G195" s="13">
        <f t="shared" si="9"/>
        <v>10000</v>
      </c>
      <c r="H195" s="14">
        <f t="shared" si="9"/>
        <v>0</v>
      </c>
      <c r="I195" s="29">
        <f t="shared" si="7"/>
        <v>0</v>
      </c>
    </row>
    <row r="196" spans="1:9" ht="25.5" outlineLevel="4">
      <c r="A196" s="3" t="s">
        <v>92</v>
      </c>
      <c r="B196" s="4" t="s">
        <v>38</v>
      </c>
      <c r="C196" s="4" t="s">
        <v>157</v>
      </c>
      <c r="D196" s="4" t="s">
        <v>159</v>
      </c>
      <c r="E196" s="4" t="s">
        <v>93</v>
      </c>
      <c r="F196" s="4" t="s">
        <v>10</v>
      </c>
      <c r="G196" s="13">
        <f t="shared" si="9"/>
        <v>10000</v>
      </c>
      <c r="H196" s="14">
        <f t="shared" si="9"/>
        <v>0</v>
      </c>
      <c r="I196" s="29">
        <f t="shared" si="7"/>
        <v>0</v>
      </c>
    </row>
    <row r="197" spans="1:9" ht="38.25" outlineLevel="5">
      <c r="A197" s="3" t="s">
        <v>94</v>
      </c>
      <c r="B197" s="4" t="s">
        <v>38</v>
      </c>
      <c r="C197" s="4" t="s">
        <v>157</v>
      </c>
      <c r="D197" s="4" t="s">
        <v>159</v>
      </c>
      <c r="E197" s="4" t="s">
        <v>93</v>
      </c>
      <c r="F197" s="4" t="s">
        <v>95</v>
      </c>
      <c r="G197" s="13">
        <v>10000</v>
      </c>
      <c r="H197" s="14">
        <v>0</v>
      </c>
      <c r="I197" s="29">
        <f t="shared" ref="I197:I260" si="10">H197/G197*100</f>
        <v>0</v>
      </c>
    </row>
    <row r="198" spans="1:9" outlineLevel="1">
      <c r="A198" s="3" t="s">
        <v>160</v>
      </c>
      <c r="B198" s="4" t="s">
        <v>38</v>
      </c>
      <c r="C198" s="4" t="s">
        <v>161</v>
      </c>
      <c r="D198" s="4" t="s">
        <v>9</v>
      </c>
      <c r="E198" s="4" t="s">
        <v>10</v>
      </c>
      <c r="F198" s="4" t="s">
        <v>10</v>
      </c>
      <c r="G198" s="13">
        <f>G199</f>
        <v>7007980</v>
      </c>
      <c r="H198" s="14">
        <f>H199</f>
        <v>6397380</v>
      </c>
      <c r="I198" s="29">
        <f t="shared" si="10"/>
        <v>91.287075590969152</v>
      </c>
    </row>
    <row r="199" spans="1:9" outlineLevel="2">
      <c r="A199" s="3" t="s">
        <v>162</v>
      </c>
      <c r="B199" s="4" t="s">
        <v>38</v>
      </c>
      <c r="C199" s="4" t="s">
        <v>163</v>
      </c>
      <c r="D199" s="4" t="s">
        <v>9</v>
      </c>
      <c r="E199" s="4" t="s">
        <v>10</v>
      </c>
      <c r="F199" s="4" t="s">
        <v>10</v>
      </c>
      <c r="G199" s="13">
        <f>G200+G203+G206</f>
        <v>7007980</v>
      </c>
      <c r="H199" s="14">
        <f>H200+H203+H206</f>
        <v>6397380</v>
      </c>
      <c r="I199" s="29">
        <f t="shared" si="10"/>
        <v>91.287075590969152</v>
      </c>
    </row>
    <row r="200" spans="1:9" outlineLevel="3">
      <c r="A200" s="3" t="s">
        <v>164</v>
      </c>
      <c r="B200" s="4" t="s">
        <v>38</v>
      </c>
      <c r="C200" s="4" t="s">
        <v>163</v>
      </c>
      <c r="D200" s="4" t="s">
        <v>165</v>
      </c>
      <c r="E200" s="4" t="s">
        <v>10</v>
      </c>
      <c r="F200" s="4" t="s">
        <v>10</v>
      </c>
      <c r="G200" s="13">
        <f>G201</f>
        <v>1956000</v>
      </c>
      <c r="H200" s="14">
        <f>H201</f>
        <v>1691400</v>
      </c>
      <c r="I200" s="29">
        <f t="shared" si="10"/>
        <v>86.472392638036808</v>
      </c>
    </row>
    <row r="201" spans="1:9" ht="63.75" outlineLevel="4">
      <c r="A201" s="3" t="s">
        <v>144</v>
      </c>
      <c r="B201" s="4" t="s">
        <v>38</v>
      </c>
      <c r="C201" s="4" t="s">
        <v>163</v>
      </c>
      <c r="D201" s="4" t="s">
        <v>165</v>
      </c>
      <c r="E201" s="4" t="s">
        <v>145</v>
      </c>
      <c r="F201" s="4" t="s">
        <v>10</v>
      </c>
      <c r="G201" s="13">
        <f>G202</f>
        <v>1956000</v>
      </c>
      <c r="H201" s="14">
        <f>H202</f>
        <v>1691400</v>
      </c>
      <c r="I201" s="29">
        <f t="shared" si="10"/>
        <v>86.472392638036808</v>
      </c>
    </row>
    <row r="202" spans="1:9" ht="38.25" outlineLevel="5">
      <c r="A202" s="3" t="s">
        <v>94</v>
      </c>
      <c r="B202" s="4" t="s">
        <v>38</v>
      </c>
      <c r="C202" s="4" t="s">
        <v>163</v>
      </c>
      <c r="D202" s="4" t="s">
        <v>165</v>
      </c>
      <c r="E202" s="4" t="s">
        <v>145</v>
      </c>
      <c r="F202" s="4" t="s">
        <v>95</v>
      </c>
      <c r="G202" s="13">
        <f>2033000-77000</f>
        <v>1956000</v>
      </c>
      <c r="H202" s="14">
        <v>1691400</v>
      </c>
      <c r="I202" s="29">
        <f t="shared" si="10"/>
        <v>86.472392638036808</v>
      </c>
    </row>
    <row r="203" spans="1:9" outlineLevel="3">
      <c r="A203" s="3" t="s">
        <v>166</v>
      </c>
      <c r="B203" s="4" t="s">
        <v>38</v>
      </c>
      <c r="C203" s="4" t="s">
        <v>163</v>
      </c>
      <c r="D203" s="4" t="s">
        <v>167</v>
      </c>
      <c r="E203" s="4" t="s">
        <v>10</v>
      </c>
      <c r="F203" s="4" t="s">
        <v>10</v>
      </c>
      <c r="G203" s="13">
        <f>G204</f>
        <v>5000000</v>
      </c>
      <c r="H203" s="14">
        <f>H204</f>
        <v>4654000</v>
      </c>
      <c r="I203" s="29">
        <f t="shared" si="10"/>
        <v>93.08</v>
      </c>
    </row>
    <row r="204" spans="1:9" ht="63.75" outlineLevel="4">
      <c r="A204" s="3" t="s">
        <v>168</v>
      </c>
      <c r="B204" s="4" t="s">
        <v>38</v>
      </c>
      <c r="C204" s="4" t="s">
        <v>163</v>
      </c>
      <c r="D204" s="4" t="s">
        <v>167</v>
      </c>
      <c r="E204" s="4" t="s">
        <v>169</v>
      </c>
      <c r="F204" s="4" t="s">
        <v>10</v>
      </c>
      <c r="G204" s="13">
        <f>G205</f>
        <v>5000000</v>
      </c>
      <c r="H204" s="14">
        <f>H205</f>
        <v>4654000</v>
      </c>
      <c r="I204" s="29">
        <f t="shared" si="10"/>
        <v>93.08</v>
      </c>
    </row>
    <row r="205" spans="1:9" ht="38.25" outlineLevel="5">
      <c r="A205" s="3" t="s">
        <v>94</v>
      </c>
      <c r="B205" s="4" t="s">
        <v>38</v>
      </c>
      <c r="C205" s="4" t="s">
        <v>163</v>
      </c>
      <c r="D205" s="4" t="s">
        <v>167</v>
      </c>
      <c r="E205" s="4" t="s">
        <v>169</v>
      </c>
      <c r="F205" s="4" t="s">
        <v>95</v>
      </c>
      <c r="G205" s="13">
        <v>5000000</v>
      </c>
      <c r="H205" s="14">
        <v>4654000</v>
      </c>
      <c r="I205" s="29">
        <f t="shared" si="10"/>
        <v>93.08</v>
      </c>
    </row>
    <row r="206" spans="1:9" ht="63.75" outlineLevel="5">
      <c r="A206" s="3" t="s">
        <v>311</v>
      </c>
      <c r="B206" s="4" t="s">
        <v>38</v>
      </c>
      <c r="C206" s="4" t="s">
        <v>163</v>
      </c>
      <c r="D206" s="4" t="s">
        <v>310</v>
      </c>
      <c r="E206" s="4" t="s">
        <v>10</v>
      </c>
      <c r="F206" s="4" t="s">
        <v>10</v>
      </c>
      <c r="G206" s="13">
        <f>G207</f>
        <v>51980</v>
      </c>
      <c r="H206" s="14">
        <f>H207</f>
        <v>51980</v>
      </c>
      <c r="I206" s="29">
        <f t="shared" si="10"/>
        <v>100</v>
      </c>
    </row>
    <row r="207" spans="1:9" ht="25.5" outlineLevel="5">
      <c r="A207" s="3" t="s">
        <v>92</v>
      </c>
      <c r="B207" s="4" t="s">
        <v>38</v>
      </c>
      <c r="C207" s="4" t="s">
        <v>163</v>
      </c>
      <c r="D207" s="4" t="s">
        <v>310</v>
      </c>
      <c r="E207" s="4" t="s">
        <v>93</v>
      </c>
      <c r="F207" s="4" t="s">
        <v>10</v>
      </c>
      <c r="G207" s="13">
        <f>G208</f>
        <v>51980</v>
      </c>
      <c r="H207" s="14">
        <f>H208</f>
        <v>51980</v>
      </c>
      <c r="I207" s="29">
        <f t="shared" si="10"/>
        <v>100</v>
      </c>
    </row>
    <row r="208" spans="1:9" ht="38.25" outlineLevel="5">
      <c r="A208" s="3" t="s">
        <v>94</v>
      </c>
      <c r="B208" s="4" t="s">
        <v>38</v>
      </c>
      <c r="C208" s="4" t="s">
        <v>163</v>
      </c>
      <c r="D208" s="4" t="s">
        <v>310</v>
      </c>
      <c r="E208" s="4" t="s">
        <v>93</v>
      </c>
      <c r="F208" s="4" t="s">
        <v>95</v>
      </c>
      <c r="G208" s="13">
        <v>51980</v>
      </c>
      <c r="H208" s="14">
        <v>51980</v>
      </c>
      <c r="I208" s="29">
        <f t="shared" si="10"/>
        <v>100</v>
      </c>
    </row>
    <row r="209" spans="1:9" outlineLevel="1">
      <c r="A209" s="3" t="s">
        <v>170</v>
      </c>
      <c r="B209" s="4" t="s">
        <v>38</v>
      </c>
      <c r="C209" s="4" t="s">
        <v>171</v>
      </c>
      <c r="D209" s="4" t="s">
        <v>9</v>
      </c>
      <c r="E209" s="4" t="s">
        <v>10</v>
      </c>
      <c r="F209" s="4" t="s">
        <v>10</v>
      </c>
      <c r="G209" s="13">
        <f>G210+G214+G227+G239</f>
        <v>6924289</v>
      </c>
      <c r="H209" s="14">
        <f>H210+H214+H227+H239</f>
        <v>4945758.1900000004</v>
      </c>
      <c r="I209" s="29">
        <f t="shared" si="10"/>
        <v>71.426224266491474</v>
      </c>
    </row>
    <row r="210" spans="1:9" outlineLevel="2">
      <c r="A210" s="3" t="s">
        <v>172</v>
      </c>
      <c r="B210" s="4" t="s">
        <v>38</v>
      </c>
      <c r="C210" s="4" t="s">
        <v>173</v>
      </c>
      <c r="D210" s="4" t="s">
        <v>9</v>
      </c>
      <c r="E210" s="4" t="s">
        <v>10</v>
      </c>
      <c r="F210" s="4" t="s">
        <v>10</v>
      </c>
      <c r="G210" s="13">
        <f t="shared" ref="G210:H212" si="11">G211</f>
        <v>365000</v>
      </c>
      <c r="H210" s="14">
        <f t="shared" si="11"/>
        <v>323178.18</v>
      </c>
      <c r="I210" s="29">
        <f t="shared" si="10"/>
        <v>88.541967123287662</v>
      </c>
    </row>
    <row r="211" spans="1:9" ht="25.5" outlineLevel="3">
      <c r="A211" s="3" t="s">
        <v>174</v>
      </c>
      <c r="B211" s="4" t="s">
        <v>38</v>
      </c>
      <c r="C211" s="4" t="s">
        <v>173</v>
      </c>
      <c r="D211" s="4" t="s">
        <v>175</v>
      </c>
      <c r="E211" s="4" t="s">
        <v>10</v>
      </c>
      <c r="F211" s="4" t="s">
        <v>10</v>
      </c>
      <c r="G211" s="13">
        <f t="shared" si="11"/>
        <v>365000</v>
      </c>
      <c r="H211" s="14">
        <f t="shared" si="11"/>
        <v>323178.18</v>
      </c>
      <c r="I211" s="29">
        <f t="shared" si="10"/>
        <v>88.541967123287662</v>
      </c>
    </row>
    <row r="212" spans="1:9" ht="38.25" outlineLevel="4">
      <c r="A212" s="3" t="s">
        <v>176</v>
      </c>
      <c r="B212" s="4" t="s">
        <v>38</v>
      </c>
      <c r="C212" s="4" t="s">
        <v>173</v>
      </c>
      <c r="D212" s="4" t="s">
        <v>175</v>
      </c>
      <c r="E212" s="4" t="s">
        <v>177</v>
      </c>
      <c r="F212" s="4" t="s">
        <v>10</v>
      </c>
      <c r="G212" s="13">
        <f t="shared" si="11"/>
        <v>365000</v>
      </c>
      <c r="H212" s="14">
        <f t="shared" si="11"/>
        <v>323178.18</v>
      </c>
      <c r="I212" s="29">
        <f t="shared" si="10"/>
        <v>88.541967123287662</v>
      </c>
    </row>
    <row r="213" spans="1:9" ht="25.5" outlineLevel="5">
      <c r="A213" s="3" t="s">
        <v>178</v>
      </c>
      <c r="B213" s="4" t="s">
        <v>38</v>
      </c>
      <c r="C213" s="4" t="s">
        <v>173</v>
      </c>
      <c r="D213" s="4" t="s">
        <v>175</v>
      </c>
      <c r="E213" s="4" t="s">
        <v>177</v>
      </c>
      <c r="F213" s="4" t="s">
        <v>179</v>
      </c>
      <c r="G213" s="13">
        <v>365000</v>
      </c>
      <c r="H213" s="14">
        <v>323178.18</v>
      </c>
      <c r="I213" s="29">
        <f t="shared" si="10"/>
        <v>88.541967123287662</v>
      </c>
    </row>
    <row r="214" spans="1:9" outlineLevel="2">
      <c r="A214" s="3" t="s">
        <v>180</v>
      </c>
      <c r="B214" s="4" t="s">
        <v>38</v>
      </c>
      <c r="C214" s="4" t="s">
        <v>181</v>
      </c>
      <c r="D214" s="4" t="s">
        <v>9</v>
      </c>
      <c r="E214" s="4" t="s">
        <v>10</v>
      </c>
      <c r="F214" s="4" t="s">
        <v>10</v>
      </c>
      <c r="G214" s="13">
        <f>G215+G218+G224+G221</f>
        <v>2247579</v>
      </c>
      <c r="H214" s="14">
        <f>H215+H218+H224+H221</f>
        <v>1005435</v>
      </c>
      <c r="I214" s="29">
        <f t="shared" si="10"/>
        <v>44.734133928106644</v>
      </c>
    </row>
    <row r="215" spans="1:9" ht="25.5" outlineLevel="3">
      <c r="A215" s="3" t="s">
        <v>182</v>
      </c>
      <c r="B215" s="4" t="s">
        <v>38</v>
      </c>
      <c r="C215" s="4" t="s">
        <v>181</v>
      </c>
      <c r="D215" s="4" t="s">
        <v>183</v>
      </c>
      <c r="E215" s="4" t="s">
        <v>10</v>
      </c>
      <c r="F215" s="4" t="s">
        <v>10</v>
      </c>
      <c r="G215" s="13">
        <f>G216</f>
        <v>1184085</v>
      </c>
      <c r="H215" s="14">
        <f>H216</f>
        <v>797445</v>
      </c>
      <c r="I215" s="29">
        <f t="shared" si="10"/>
        <v>67.346938775510196</v>
      </c>
    </row>
    <row r="216" spans="1:9" ht="25.5" outlineLevel="4">
      <c r="A216" s="3" t="s">
        <v>184</v>
      </c>
      <c r="B216" s="4" t="s">
        <v>38</v>
      </c>
      <c r="C216" s="4" t="s">
        <v>181</v>
      </c>
      <c r="D216" s="4" t="s">
        <v>183</v>
      </c>
      <c r="E216" s="4" t="s">
        <v>185</v>
      </c>
      <c r="F216" s="4" t="s">
        <v>10</v>
      </c>
      <c r="G216" s="13">
        <f>G217</f>
        <v>1184085</v>
      </c>
      <c r="H216" s="14">
        <f>H217</f>
        <v>797445</v>
      </c>
      <c r="I216" s="29">
        <f t="shared" si="10"/>
        <v>67.346938775510196</v>
      </c>
    </row>
    <row r="217" spans="1:9" ht="25.5" outlineLevel="5">
      <c r="A217" s="3" t="s">
        <v>186</v>
      </c>
      <c r="B217" s="4" t="s">
        <v>38</v>
      </c>
      <c r="C217" s="4" t="s">
        <v>181</v>
      </c>
      <c r="D217" s="4" t="s">
        <v>183</v>
      </c>
      <c r="E217" s="4" t="s">
        <v>185</v>
      </c>
      <c r="F217" s="4" t="s">
        <v>187</v>
      </c>
      <c r="G217" s="13">
        <f>797445+386640</f>
        <v>1184085</v>
      </c>
      <c r="H217" s="14">
        <v>797445</v>
      </c>
      <c r="I217" s="29">
        <f t="shared" si="10"/>
        <v>67.346938775510196</v>
      </c>
    </row>
    <row r="218" spans="1:9" ht="37.5" customHeight="1" outlineLevel="3">
      <c r="A218" s="3" t="s">
        <v>188</v>
      </c>
      <c r="B218" s="4" t="s">
        <v>38</v>
      </c>
      <c r="C218" s="4" t="s">
        <v>181</v>
      </c>
      <c r="D218" s="4" t="s">
        <v>189</v>
      </c>
      <c r="E218" s="4" t="s">
        <v>10</v>
      </c>
      <c r="F218" s="4" t="s">
        <v>10</v>
      </c>
      <c r="G218" s="13">
        <f>G219</f>
        <v>63000</v>
      </c>
      <c r="H218" s="14">
        <f>H219</f>
        <v>63000</v>
      </c>
      <c r="I218" s="29">
        <f t="shared" si="10"/>
        <v>100</v>
      </c>
    </row>
    <row r="219" spans="1:9" ht="40.5" customHeight="1" outlineLevel="4">
      <c r="A219" s="3" t="s">
        <v>190</v>
      </c>
      <c r="B219" s="4" t="s">
        <v>38</v>
      </c>
      <c r="C219" s="4" t="s">
        <v>181</v>
      </c>
      <c r="D219" s="4" t="s">
        <v>189</v>
      </c>
      <c r="E219" s="4" t="s">
        <v>191</v>
      </c>
      <c r="F219" s="4" t="s">
        <v>10</v>
      </c>
      <c r="G219" s="13">
        <f>G220</f>
        <v>63000</v>
      </c>
      <c r="H219" s="14">
        <f>H220</f>
        <v>63000</v>
      </c>
      <c r="I219" s="29">
        <f t="shared" si="10"/>
        <v>100</v>
      </c>
    </row>
    <row r="220" spans="1:9" ht="25.5" outlineLevel="5">
      <c r="A220" s="3" t="s">
        <v>186</v>
      </c>
      <c r="B220" s="4" t="s">
        <v>38</v>
      </c>
      <c r="C220" s="4" t="s">
        <v>181</v>
      </c>
      <c r="D220" s="4" t="s">
        <v>189</v>
      </c>
      <c r="E220" s="4" t="s">
        <v>191</v>
      </c>
      <c r="F220" s="4" t="s">
        <v>187</v>
      </c>
      <c r="G220" s="13">
        <v>63000</v>
      </c>
      <c r="H220" s="14">
        <v>63000</v>
      </c>
      <c r="I220" s="29">
        <f t="shared" si="10"/>
        <v>100</v>
      </c>
    </row>
    <row r="221" spans="1:9" ht="105" customHeight="1" outlineLevel="5">
      <c r="A221" s="43" t="s">
        <v>304</v>
      </c>
      <c r="B221" s="4" t="s">
        <v>38</v>
      </c>
      <c r="C221" s="4" t="s">
        <v>181</v>
      </c>
      <c r="D221" s="4" t="s">
        <v>303</v>
      </c>
      <c r="E221" s="4" t="s">
        <v>10</v>
      </c>
      <c r="F221" s="4" t="s">
        <v>10</v>
      </c>
      <c r="G221" s="13">
        <f>G222</f>
        <v>676620</v>
      </c>
      <c r="H221" s="14">
        <f>H222</f>
        <v>0</v>
      </c>
      <c r="I221" s="29">
        <f t="shared" si="10"/>
        <v>0</v>
      </c>
    </row>
    <row r="222" spans="1:9" ht="25.5" outlineLevel="5">
      <c r="A222" s="3" t="s">
        <v>184</v>
      </c>
      <c r="B222" s="4" t="s">
        <v>38</v>
      </c>
      <c r="C222" s="4" t="s">
        <v>181</v>
      </c>
      <c r="D222" s="4" t="s">
        <v>303</v>
      </c>
      <c r="E222" s="4" t="s">
        <v>185</v>
      </c>
      <c r="F222" s="4" t="s">
        <v>10</v>
      </c>
      <c r="G222" s="13">
        <f>G223</f>
        <v>676620</v>
      </c>
      <c r="H222" s="14">
        <f>H223</f>
        <v>0</v>
      </c>
      <c r="I222" s="29">
        <f t="shared" si="10"/>
        <v>0</v>
      </c>
    </row>
    <row r="223" spans="1:9" ht="25.5" outlineLevel="5">
      <c r="A223" s="3" t="s">
        <v>186</v>
      </c>
      <c r="B223" s="4" t="s">
        <v>38</v>
      </c>
      <c r="C223" s="4" t="s">
        <v>181</v>
      </c>
      <c r="D223" s="4" t="s">
        <v>303</v>
      </c>
      <c r="E223" s="4" t="s">
        <v>185</v>
      </c>
      <c r="F223" s="4" t="s">
        <v>187</v>
      </c>
      <c r="G223" s="13">
        <v>676620</v>
      </c>
      <c r="H223" s="14">
        <v>0</v>
      </c>
      <c r="I223" s="29">
        <f t="shared" si="10"/>
        <v>0</v>
      </c>
    </row>
    <row r="224" spans="1:9" ht="25.5" outlineLevel="3">
      <c r="A224" s="3" t="s">
        <v>192</v>
      </c>
      <c r="B224" s="4" t="s">
        <v>38</v>
      </c>
      <c r="C224" s="4" t="s">
        <v>181</v>
      </c>
      <c r="D224" s="4" t="s">
        <v>193</v>
      </c>
      <c r="E224" s="4" t="s">
        <v>10</v>
      </c>
      <c r="F224" s="4" t="s">
        <v>10</v>
      </c>
      <c r="G224" s="13">
        <f>G225</f>
        <v>323874</v>
      </c>
      <c r="H224" s="14">
        <f>H225</f>
        <v>144990</v>
      </c>
      <c r="I224" s="29">
        <f t="shared" si="10"/>
        <v>44.767409548157616</v>
      </c>
    </row>
    <row r="225" spans="1:9" ht="25.5" outlineLevel="4">
      <c r="A225" s="3" t="s">
        <v>184</v>
      </c>
      <c r="B225" s="4" t="s">
        <v>38</v>
      </c>
      <c r="C225" s="4" t="s">
        <v>181</v>
      </c>
      <c r="D225" s="4" t="s">
        <v>193</v>
      </c>
      <c r="E225" s="4" t="s">
        <v>185</v>
      </c>
      <c r="F225" s="4" t="s">
        <v>10</v>
      </c>
      <c r="G225" s="13">
        <f>G226</f>
        <v>323874</v>
      </c>
      <c r="H225" s="14">
        <f>H226</f>
        <v>144990</v>
      </c>
      <c r="I225" s="29">
        <f t="shared" si="10"/>
        <v>44.767409548157616</v>
      </c>
    </row>
    <row r="226" spans="1:9" ht="25.5" outlineLevel="5">
      <c r="A226" s="3" t="s">
        <v>186</v>
      </c>
      <c r="B226" s="4" t="s">
        <v>38</v>
      </c>
      <c r="C226" s="4" t="s">
        <v>181</v>
      </c>
      <c r="D226" s="4" t="s">
        <v>193</v>
      </c>
      <c r="E226" s="4" t="s">
        <v>185</v>
      </c>
      <c r="F226" s="4" t="s">
        <v>187</v>
      </c>
      <c r="G226" s="13">
        <f>29700+294174</f>
        <v>323874</v>
      </c>
      <c r="H226" s="14">
        <v>144990</v>
      </c>
      <c r="I226" s="29">
        <f t="shared" si="10"/>
        <v>44.767409548157616</v>
      </c>
    </row>
    <row r="227" spans="1:9" outlineLevel="2">
      <c r="A227" s="3" t="s">
        <v>194</v>
      </c>
      <c r="B227" s="4" t="s">
        <v>38</v>
      </c>
      <c r="C227" s="4" t="s">
        <v>195</v>
      </c>
      <c r="D227" s="4" t="s">
        <v>9</v>
      </c>
      <c r="E227" s="4" t="s">
        <v>10</v>
      </c>
      <c r="F227" s="4" t="s">
        <v>10</v>
      </c>
      <c r="G227" s="13">
        <f>G228+G231+G236</f>
        <v>3474210</v>
      </c>
      <c r="H227" s="14">
        <f>H228+H231+H236</f>
        <v>3013028.7600000002</v>
      </c>
      <c r="I227" s="29">
        <f t="shared" si="10"/>
        <v>86.725579628174472</v>
      </c>
    </row>
    <row r="228" spans="1:9" ht="63.75" hidden="1" outlineLevel="3">
      <c r="A228" s="3" t="s">
        <v>196</v>
      </c>
      <c r="B228" s="4" t="s">
        <v>38</v>
      </c>
      <c r="C228" s="4" t="s">
        <v>195</v>
      </c>
      <c r="D228" s="4" t="s">
        <v>197</v>
      </c>
      <c r="E228" s="4" t="s">
        <v>10</v>
      </c>
      <c r="F228" s="4" t="s">
        <v>10</v>
      </c>
      <c r="G228" s="13">
        <f>G229</f>
        <v>0</v>
      </c>
      <c r="H228" s="14">
        <f>H229</f>
        <v>0</v>
      </c>
      <c r="I228" s="29" t="e">
        <f t="shared" si="10"/>
        <v>#DIV/0!</v>
      </c>
    </row>
    <row r="229" spans="1:9" ht="39.75" hidden="1" customHeight="1" outlineLevel="4">
      <c r="A229" s="3" t="s">
        <v>190</v>
      </c>
      <c r="B229" s="4" t="s">
        <v>38</v>
      </c>
      <c r="C229" s="4" t="s">
        <v>195</v>
      </c>
      <c r="D229" s="4" t="s">
        <v>197</v>
      </c>
      <c r="E229" s="4" t="s">
        <v>191</v>
      </c>
      <c r="F229" s="4" t="s">
        <v>10</v>
      </c>
      <c r="G229" s="13">
        <f>G230</f>
        <v>0</v>
      </c>
      <c r="H229" s="14">
        <f>H230</f>
        <v>0</v>
      </c>
      <c r="I229" s="29" t="e">
        <f t="shared" si="10"/>
        <v>#DIV/0!</v>
      </c>
    </row>
    <row r="230" spans="1:9" ht="15" hidden="1" customHeight="1" outlineLevel="5">
      <c r="A230" s="3" t="s">
        <v>51</v>
      </c>
      <c r="B230" s="4" t="s">
        <v>38</v>
      </c>
      <c r="C230" s="4" t="s">
        <v>195</v>
      </c>
      <c r="D230" s="4" t="s">
        <v>197</v>
      </c>
      <c r="E230" s="4" t="s">
        <v>191</v>
      </c>
      <c r="F230" s="4" t="s">
        <v>52</v>
      </c>
      <c r="G230" s="13">
        <v>0</v>
      </c>
      <c r="H230" s="14">
        <v>0</v>
      </c>
      <c r="I230" s="29" t="e">
        <f t="shared" si="10"/>
        <v>#DIV/0!</v>
      </c>
    </row>
    <row r="231" spans="1:9" ht="77.25" customHeight="1" outlineLevel="3" collapsed="1">
      <c r="A231" s="3" t="s">
        <v>198</v>
      </c>
      <c r="B231" s="4" t="s">
        <v>38</v>
      </c>
      <c r="C231" s="4" t="s">
        <v>195</v>
      </c>
      <c r="D231" s="4" t="s">
        <v>199</v>
      </c>
      <c r="E231" s="4" t="s">
        <v>10</v>
      </c>
      <c r="F231" s="4" t="s">
        <v>10</v>
      </c>
      <c r="G231" s="13">
        <f>G232+G234</f>
        <v>3300500</v>
      </c>
      <c r="H231" s="14">
        <f>H232+H234</f>
        <v>2971802.79</v>
      </c>
      <c r="I231" s="29">
        <f t="shared" si="10"/>
        <v>90.040987426147552</v>
      </c>
    </row>
    <row r="232" spans="1:9" ht="25.5" outlineLevel="4">
      <c r="A232" s="3" t="s">
        <v>25</v>
      </c>
      <c r="B232" s="4" t="s">
        <v>38</v>
      </c>
      <c r="C232" s="4" t="s">
        <v>195</v>
      </c>
      <c r="D232" s="4" t="s">
        <v>199</v>
      </c>
      <c r="E232" s="4" t="s">
        <v>26</v>
      </c>
      <c r="F232" s="4" t="s">
        <v>10</v>
      </c>
      <c r="G232" s="13">
        <f>G233</f>
        <v>650951</v>
      </c>
      <c r="H232" s="14">
        <f>H233</f>
        <v>472134.15</v>
      </c>
      <c r="I232" s="29">
        <f t="shared" si="10"/>
        <v>72.529906244863284</v>
      </c>
    </row>
    <row r="233" spans="1:9" outlineLevel="5">
      <c r="A233" s="3" t="s">
        <v>29</v>
      </c>
      <c r="B233" s="4" t="s">
        <v>38</v>
      </c>
      <c r="C233" s="4" t="s">
        <v>195</v>
      </c>
      <c r="D233" s="4" t="s">
        <v>199</v>
      </c>
      <c r="E233" s="4" t="s">
        <v>26</v>
      </c>
      <c r="F233" s="4" t="s">
        <v>30</v>
      </c>
      <c r="G233" s="13">
        <f>850855-199904</f>
        <v>650951</v>
      </c>
      <c r="H233" s="14">
        <v>472134.15</v>
      </c>
      <c r="I233" s="29">
        <f t="shared" si="10"/>
        <v>72.529906244863284</v>
      </c>
    </row>
    <row r="234" spans="1:9" ht="38.25" outlineLevel="4">
      <c r="A234" s="3" t="s">
        <v>176</v>
      </c>
      <c r="B234" s="4" t="s">
        <v>38</v>
      </c>
      <c r="C234" s="4" t="s">
        <v>195</v>
      </c>
      <c r="D234" s="4" t="s">
        <v>199</v>
      </c>
      <c r="E234" s="4" t="s">
        <v>177</v>
      </c>
      <c r="F234" s="4" t="s">
        <v>10</v>
      </c>
      <c r="G234" s="13">
        <f>G235</f>
        <v>2649549</v>
      </c>
      <c r="H234" s="14">
        <f>H235</f>
        <v>2499668.64</v>
      </c>
      <c r="I234" s="29">
        <f t="shared" si="10"/>
        <v>94.343174630852275</v>
      </c>
    </row>
    <row r="235" spans="1:9" ht="25.5" outlineLevel="5">
      <c r="A235" s="3" t="s">
        <v>186</v>
      </c>
      <c r="B235" s="4" t="s">
        <v>38</v>
      </c>
      <c r="C235" s="4" t="s">
        <v>195</v>
      </c>
      <c r="D235" s="4" t="s">
        <v>199</v>
      </c>
      <c r="E235" s="4" t="s">
        <v>177</v>
      </c>
      <c r="F235" s="4" t="s">
        <v>187</v>
      </c>
      <c r="G235" s="13">
        <f>3149310-499761</f>
        <v>2649549</v>
      </c>
      <c r="H235" s="14">
        <v>2499668.64</v>
      </c>
      <c r="I235" s="29">
        <f t="shared" si="10"/>
        <v>94.343174630852275</v>
      </c>
    </row>
    <row r="236" spans="1:9" ht="38.25" outlineLevel="3">
      <c r="A236" s="3" t="s">
        <v>200</v>
      </c>
      <c r="B236" s="4" t="s">
        <v>38</v>
      </c>
      <c r="C236" s="4" t="s">
        <v>195</v>
      </c>
      <c r="D236" s="4" t="s">
        <v>201</v>
      </c>
      <c r="E236" s="4" t="s">
        <v>10</v>
      </c>
      <c r="F236" s="4" t="s">
        <v>10</v>
      </c>
      <c r="G236" s="13">
        <f>G237</f>
        <v>173710</v>
      </c>
      <c r="H236" s="14">
        <f>H237</f>
        <v>41225.97</v>
      </c>
      <c r="I236" s="29">
        <f t="shared" si="10"/>
        <v>23.732640607909737</v>
      </c>
    </row>
    <row r="237" spans="1:9" ht="38.25" outlineLevel="4">
      <c r="A237" s="3" t="s">
        <v>176</v>
      </c>
      <c r="B237" s="4" t="s">
        <v>38</v>
      </c>
      <c r="C237" s="4" t="s">
        <v>195</v>
      </c>
      <c r="D237" s="4" t="s">
        <v>201</v>
      </c>
      <c r="E237" s="4" t="s">
        <v>177</v>
      </c>
      <c r="F237" s="4" t="s">
        <v>10</v>
      </c>
      <c r="G237" s="13">
        <f>G238</f>
        <v>173710</v>
      </c>
      <c r="H237" s="14">
        <f>H238</f>
        <v>41225.97</v>
      </c>
      <c r="I237" s="29">
        <f t="shared" si="10"/>
        <v>23.732640607909737</v>
      </c>
    </row>
    <row r="238" spans="1:9" ht="25.5" outlineLevel="5">
      <c r="A238" s="3" t="s">
        <v>186</v>
      </c>
      <c r="B238" s="4" t="s">
        <v>38</v>
      </c>
      <c r="C238" s="4" t="s">
        <v>195</v>
      </c>
      <c r="D238" s="4" t="s">
        <v>201</v>
      </c>
      <c r="E238" s="4" t="s">
        <v>177</v>
      </c>
      <c r="F238" s="4" t="s">
        <v>187</v>
      </c>
      <c r="G238" s="13">
        <v>173710</v>
      </c>
      <c r="H238" s="14">
        <v>41225.97</v>
      </c>
      <c r="I238" s="29">
        <f t="shared" si="10"/>
        <v>23.732640607909737</v>
      </c>
    </row>
    <row r="239" spans="1:9" ht="25.5" outlineLevel="2">
      <c r="A239" s="3" t="s">
        <v>202</v>
      </c>
      <c r="B239" s="4" t="s">
        <v>38</v>
      </c>
      <c r="C239" s="4" t="s">
        <v>203</v>
      </c>
      <c r="D239" s="4" t="s">
        <v>9</v>
      </c>
      <c r="E239" s="4" t="s">
        <v>10</v>
      </c>
      <c r="F239" s="4" t="s">
        <v>10</v>
      </c>
      <c r="G239" s="13">
        <f>G240+G249+G258</f>
        <v>837500</v>
      </c>
      <c r="H239" s="14">
        <f>H240+H249+H258</f>
        <v>604116.25</v>
      </c>
      <c r="I239" s="29">
        <f t="shared" si="10"/>
        <v>72.133283582089547</v>
      </c>
    </row>
    <row r="240" spans="1:9" ht="102" outlineLevel="3">
      <c r="A240" s="3" t="s">
        <v>69</v>
      </c>
      <c r="B240" s="4" t="s">
        <v>38</v>
      </c>
      <c r="C240" s="4" t="s">
        <v>203</v>
      </c>
      <c r="D240" s="4" t="s">
        <v>70</v>
      </c>
      <c r="E240" s="4" t="s">
        <v>10</v>
      </c>
      <c r="F240" s="4" t="s">
        <v>10</v>
      </c>
      <c r="G240" s="13">
        <f>G241+G245</f>
        <v>329000</v>
      </c>
      <c r="H240" s="14">
        <f>H241+H245</f>
        <v>247466.56</v>
      </c>
      <c r="I240" s="29">
        <f t="shared" si="10"/>
        <v>75.217799392097263</v>
      </c>
    </row>
    <row r="241" spans="1:9" ht="25.5" outlineLevel="4">
      <c r="A241" s="3" t="s">
        <v>17</v>
      </c>
      <c r="B241" s="4" t="s">
        <v>38</v>
      </c>
      <c r="C241" s="4" t="s">
        <v>203</v>
      </c>
      <c r="D241" s="4" t="s">
        <v>70</v>
      </c>
      <c r="E241" s="4" t="s">
        <v>18</v>
      </c>
      <c r="F241" s="4" t="s">
        <v>10</v>
      </c>
      <c r="G241" s="13">
        <f>G242+G243+G244</f>
        <v>285999</v>
      </c>
      <c r="H241" s="14">
        <f>H242+H243+H244</f>
        <v>226707.38999999998</v>
      </c>
      <c r="I241" s="29">
        <f t="shared" si="10"/>
        <v>79.268595344738955</v>
      </c>
    </row>
    <row r="242" spans="1:9" outlineLevel="5">
      <c r="A242" s="3" t="s">
        <v>19</v>
      </c>
      <c r="B242" s="4" t="s">
        <v>38</v>
      </c>
      <c r="C242" s="4" t="s">
        <v>203</v>
      </c>
      <c r="D242" s="4" t="s">
        <v>70</v>
      </c>
      <c r="E242" s="4" t="s">
        <v>18</v>
      </c>
      <c r="F242" s="4" t="s">
        <v>20</v>
      </c>
      <c r="G242" s="13">
        <v>219200</v>
      </c>
      <c r="H242" s="14">
        <v>181929.74</v>
      </c>
      <c r="I242" s="29">
        <f t="shared" si="10"/>
        <v>82.997144160583929</v>
      </c>
    </row>
    <row r="243" spans="1:9" outlineLevel="5">
      <c r="A243" s="3" t="s">
        <v>45</v>
      </c>
      <c r="B243" s="4" t="s">
        <v>38</v>
      </c>
      <c r="C243" s="4" t="s">
        <v>203</v>
      </c>
      <c r="D243" s="4" t="s">
        <v>70</v>
      </c>
      <c r="E243" s="4" t="s">
        <v>18</v>
      </c>
      <c r="F243" s="4" t="s">
        <v>46</v>
      </c>
      <c r="G243" s="13">
        <v>600</v>
      </c>
      <c r="H243" s="14">
        <v>500</v>
      </c>
      <c r="I243" s="29">
        <f t="shared" si="10"/>
        <v>83.333333333333343</v>
      </c>
    </row>
    <row r="244" spans="1:9" outlineLevel="5">
      <c r="A244" s="3" t="s">
        <v>21</v>
      </c>
      <c r="B244" s="4" t="s">
        <v>38</v>
      </c>
      <c r="C244" s="4" t="s">
        <v>203</v>
      </c>
      <c r="D244" s="4" t="s">
        <v>70</v>
      </c>
      <c r="E244" s="4" t="s">
        <v>18</v>
      </c>
      <c r="F244" s="4" t="s">
        <v>22</v>
      </c>
      <c r="G244" s="13">
        <v>66199</v>
      </c>
      <c r="H244" s="14">
        <v>44277.65</v>
      </c>
      <c r="I244" s="29">
        <f t="shared" si="10"/>
        <v>66.885678031390199</v>
      </c>
    </row>
    <row r="245" spans="1:9" ht="25.5" outlineLevel="4">
      <c r="A245" s="3" t="s">
        <v>25</v>
      </c>
      <c r="B245" s="4" t="s">
        <v>38</v>
      </c>
      <c r="C245" s="4" t="s">
        <v>203</v>
      </c>
      <c r="D245" s="4" t="s">
        <v>70</v>
      </c>
      <c r="E245" s="4" t="s">
        <v>26</v>
      </c>
      <c r="F245" s="4" t="s">
        <v>10</v>
      </c>
      <c r="G245" s="13">
        <f>G246+G248+G247</f>
        <v>43001</v>
      </c>
      <c r="H245" s="14">
        <f>H246+H248+H247</f>
        <v>20759.170000000002</v>
      </c>
      <c r="I245" s="29">
        <f t="shared" si="10"/>
        <v>48.276016836817753</v>
      </c>
    </row>
    <row r="246" spans="1:9" outlineLevel="5">
      <c r="A246" s="3" t="s">
        <v>27</v>
      </c>
      <c r="B246" s="4" t="s">
        <v>38</v>
      </c>
      <c r="C246" s="4" t="s">
        <v>203</v>
      </c>
      <c r="D246" s="4" t="s">
        <v>70</v>
      </c>
      <c r="E246" s="4" t="s">
        <v>26</v>
      </c>
      <c r="F246" s="4" t="s">
        <v>28</v>
      </c>
      <c r="G246" s="13">
        <v>18000</v>
      </c>
      <c r="H246" s="14">
        <v>11937.37</v>
      </c>
      <c r="I246" s="29">
        <f t="shared" si="10"/>
        <v>66.31872222222222</v>
      </c>
    </row>
    <row r="247" spans="1:9" ht="14.25" customHeight="1" outlineLevel="5">
      <c r="A247" s="3" t="s">
        <v>51</v>
      </c>
      <c r="B247" s="4" t="s">
        <v>38</v>
      </c>
      <c r="C247" s="4" t="s">
        <v>203</v>
      </c>
      <c r="D247" s="4" t="s">
        <v>70</v>
      </c>
      <c r="E247" s="4" t="s">
        <v>26</v>
      </c>
      <c r="F247" s="4" t="s">
        <v>52</v>
      </c>
      <c r="G247" s="13">
        <v>418.6</v>
      </c>
      <c r="H247" s="14">
        <v>125.58</v>
      </c>
      <c r="I247" s="29">
        <f t="shared" si="10"/>
        <v>30</v>
      </c>
    </row>
    <row r="248" spans="1:9" ht="25.5" outlineLevel="5">
      <c r="A248" s="3" t="s">
        <v>31</v>
      </c>
      <c r="B248" s="4" t="s">
        <v>38</v>
      </c>
      <c r="C248" s="4" t="s">
        <v>203</v>
      </c>
      <c r="D248" s="4" t="s">
        <v>70</v>
      </c>
      <c r="E248" s="4" t="s">
        <v>26</v>
      </c>
      <c r="F248" s="4" t="s">
        <v>32</v>
      </c>
      <c r="G248" s="13">
        <f>25001-418.6</f>
        <v>24582.400000000001</v>
      </c>
      <c r="H248" s="14">
        <v>8696.2199999999993</v>
      </c>
      <c r="I248" s="29">
        <f t="shared" si="10"/>
        <v>35.375797318406661</v>
      </c>
    </row>
    <row r="249" spans="1:9" ht="78" customHeight="1" outlineLevel="3">
      <c r="A249" s="3" t="s">
        <v>198</v>
      </c>
      <c r="B249" s="4" t="s">
        <v>38</v>
      </c>
      <c r="C249" s="4" t="s">
        <v>203</v>
      </c>
      <c r="D249" s="4" t="s">
        <v>199</v>
      </c>
      <c r="E249" s="4" t="s">
        <v>10</v>
      </c>
      <c r="F249" s="4" t="s">
        <v>10</v>
      </c>
      <c r="G249" s="13">
        <f>G250+G254</f>
        <v>493500</v>
      </c>
      <c r="H249" s="14">
        <f>H250+H254</f>
        <v>346649.69000000006</v>
      </c>
      <c r="I249" s="29">
        <f t="shared" si="10"/>
        <v>70.243098277608922</v>
      </c>
    </row>
    <row r="250" spans="1:9" ht="25.5" outlineLevel="4">
      <c r="A250" s="3" t="s">
        <v>17</v>
      </c>
      <c r="B250" s="4" t="s">
        <v>38</v>
      </c>
      <c r="C250" s="4" t="s">
        <v>203</v>
      </c>
      <c r="D250" s="4" t="s">
        <v>199</v>
      </c>
      <c r="E250" s="4" t="s">
        <v>18</v>
      </c>
      <c r="F250" s="4" t="s">
        <v>10</v>
      </c>
      <c r="G250" s="13">
        <f>G251+G252+G253</f>
        <v>401133</v>
      </c>
      <c r="H250" s="14">
        <f>H251+H252+H253</f>
        <v>317913.28000000003</v>
      </c>
      <c r="I250" s="29">
        <f t="shared" si="10"/>
        <v>79.253833516564342</v>
      </c>
    </row>
    <row r="251" spans="1:9" outlineLevel="5">
      <c r="A251" s="3" t="s">
        <v>19</v>
      </c>
      <c r="B251" s="4" t="s">
        <v>38</v>
      </c>
      <c r="C251" s="4" t="s">
        <v>203</v>
      </c>
      <c r="D251" s="4" t="s">
        <v>199</v>
      </c>
      <c r="E251" s="4" t="s">
        <v>18</v>
      </c>
      <c r="F251" s="4" t="s">
        <v>20</v>
      </c>
      <c r="G251" s="13">
        <v>307629</v>
      </c>
      <c r="H251" s="14">
        <v>246974.92</v>
      </c>
      <c r="I251" s="29">
        <f t="shared" si="10"/>
        <v>80.283367302822555</v>
      </c>
    </row>
    <row r="252" spans="1:9" outlineLevel="5">
      <c r="A252" s="3" t="s">
        <v>45</v>
      </c>
      <c r="B252" s="4" t="s">
        <v>38</v>
      </c>
      <c r="C252" s="4" t="s">
        <v>203</v>
      </c>
      <c r="D252" s="4" t="s">
        <v>199</v>
      </c>
      <c r="E252" s="4" t="s">
        <v>18</v>
      </c>
      <c r="F252" s="4" t="s">
        <v>46</v>
      </c>
      <c r="G252" s="13">
        <v>600</v>
      </c>
      <c r="H252" s="14">
        <v>500</v>
      </c>
      <c r="I252" s="29">
        <f t="shared" si="10"/>
        <v>83.333333333333343</v>
      </c>
    </row>
    <row r="253" spans="1:9" outlineLevel="5">
      <c r="A253" s="3" t="s">
        <v>21</v>
      </c>
      <c r="B253" s="4" t="s">
        <v>38</v>
      </c>
      <c r="C253" s="4" t="s">
        <v>203</v>
      </c>
      <c r="D253" s="4" t="s">
        <v>199</v>
      </c>
      <c r="E253" s="4" t="s">
        <v>18</v>
      </c>
      <c r="F253" s="4" t="s">
        <v>22</v>
      </c>
      <c r="G253" s="13">
        <v>92904</v>
      </c>
      <c r="H253" s="14">
        <v>70438.36</v>
      </c>
      <c r="I253" s="29">
        <f t="shared" si="10"/>
        <v>75.8184362352536</v>
      </c>
    </row>
    <row r="254" spans="1:9" ht="25.5" outlineLevel="4">
      <c r="A254" s="3" t="s">
        <v>25</v>
      </c>
      <c r="B254" s="4" t="s">
        <v>38</v>
      </c>
      <c r="C254" s="4" t="s">
        <v>203</v>
      </c>
      <c r="D254" s="4" t="s">
        <v>199</v>
      </c>
      <c r="E254" s="4" t="s">
        <v>26</v>
      </c>
      <c r="F254" s="4" t="s">
        <v>10</v>
      </c>
      <c r="G254" s="13">
        <f>G255+G257+G256</f>
        <v>92367</v>
      </c>
      <c r="H254" s="14">
        <f>H255+H257+H256</f>
        <v>28736.410000000003</v>
      </c>
      <c r="I254" s="29">
        <f t="shared" si="10"/>
        <v>31.111121937488502</v>
      </c>
    </row>
    <row r="255" spans="1:9" outlineLevel="5">
      <c r="A255" s="3" t="s">
        <v>27</v>
      </c>
      <c r="B255" s="4" t="s">
        <v>38</v>
      </c>
      <c r="C255" s="4" t="s">
        <v>203</v>
      </c>
      <c r="D255" s="4" t="s">
        <v>199</v>
      </c>
      <c r="E255" s="4" t="s">
        <v>26</v>
      </c>
      <c r="F255" s="4" t="s">
        <v>28</v>
      </c>
      <c r="G255" s="13">
        <v>18000</v>
      </c>
      <c r="H255" s="14">
        <v>14366.61</v>
      </c>
      <c r="I255" s="29">
        <f t="shared" si="10"/>
        <v>79.814499999999995</v>
      </c>
    </row>
    <row r="256" spans="1:9" ht="15" customHeight="1" outlineLevel="5">
      <c r="A256" s="3" t="s">
        <v>51</v>
      </c>
      <c r="B256" s="4" t="s">
        <v>38</v>
      </c>
      <c r="C256" s="4" t="s">
        <v>203</v>
      </c>
      <c r="D256" s="4" t="s">
        <v>199</v>
      </c>
      <c r="E256" s="4" t="s">
        <v>26</v>
      </c>
      <c r="F256" s="4" t="s">
        <v>52</v>
      </c>
      <c r="G256" s="13">
        <v>418.6</v>
      </c>
      <c r="H256" s="14">
        <v>125.58</v>
      </c>
      <c r="I256" s="29">
        <f t="shared" si="10"/>
        <v>30</v>
      </c>
    </row>
    <row r="257" spans="1:9" ht="25.5" outlineLevel="5">
      <c r="A257" s="3" t="s">
        <v>31</v>
      </c>
      <c r="B257" s="4" t="s">
        <v>38</v>
      </c>
      <c r="C257" s="4" t="s">
        <v>203</v>
      </c>
      <c r="D257" s="4" t="s">
        <v>199</v>
      </c>
      <c r="E257" s="4" t="s">
        <v>26</v>
      </c>
      <c r="F257" s="4" t="s">
        <v>32</v>
      </c>
      <c r="G257" s="13">
        <f>74367-418.6</f>
        <v>73948.399999999994</v>
      </c>
      <c r="H257" s="14">
        <v>14244.22</v>
      </c>
      <c r="I257" s="29">
        <f t="shared" si="10"/>
        <v>19.262377549750909</v>
      </c>
    </row>
    <row r="258" spans="1:9" outlineLevel="5">
      <c r="A258" s="3" t="s">
        <v>291</v>
      </c>
      <c r="B258" s="4" t="s">
        <v>38</v>
      </c>
      <c r="C258" s="4" t="s">
        <v>203</v>
      </c>
      <c r="D258" s="4" t="s">
        <v>284</v>
      </c>
      <c r="E258" s="4" t="s">
        <v>10</v>
      </c>
      <c r="F258" s="4" t="s">
        <v>10</v>
      </c>
      <c r="G258" s="13">
        <f>G259+G261</f>
        <v>15000</v>
      </c>
      <c r="H258" s="14">
        <f>H259+H261</f>
        <v>10000</v>
      </c>
      <c r="I258" s="29">
        <f t="shared" si="10"/>
        <v>66.666666666666657</v>
      </c>
    </row>
    <row r="259" spans="1:9" ht="25.5" outlineLevel="5">
      <c r="A259" s="3" t="s">
        <v>292</v>
      </c>
      <c r="B259" s="4" t="s">
        <v>38</v>
      </c>
      <c r="C259" s="4" t="s">
        <v>203</v>
      </c>
      <c r="D259" s="4" t="s">
        <v>284</v>
      </c>
      <c r="E259" s="4" t="s">
        <v>26</v>
      </c>
      <c r="F259" s="4" t="s">
        <v>10</v>
      </c>
      <c r="G259" s="13">
        <f>G260</f>
        <v>5000</v>
      </c>
      <c r="H259" s="14">
        <f>H260</f>
        <v>0</v>
      </c>
      <c r="I259" s="29">
        <f t="shared" si="10"/>
        <v>0</v>
      </c>
    </row>
    <row r="260" spans="1:9" ht="17.25" customHeight="1" outlineLevel="5">
      <c r="A260" s="3" t="s">
        <v>293</v>
      </c>
      <c r="B260" s="4" t="s">
        <v>38</v>
      </c>
      <c r="C260" s="4" t="s">
        <v>203</v>
      </c>
      <c r="D260" s="4" t="s">
        <v>284</v>
      </c>
      <c r="E260" s="4" t="s">
        <v>26</v>
      </c>
      <c r="F260" s="4" t="s">
        <v>32</v>
      </c>
      <c r="G260" s="13">
        <v>5000</v>
      </c>
      <c r="H260" s="14">
        <v>0</v>
      </c>
      <c r="I260" s="29">
        <f t="shared" si="10"/>
        <v>0</v>
      </c>
    </row>
    <row r="261" spans="1:9" ht="38.25" outlineLevel="5">
      <c r="A261" s="3" t="s">
        <v>294</v>
      </c>
      <c r="B261" s="4" t="s">
        <v>38</v>
      </c>
      <c r="C261" s="4" t="s">
        <v>203</v>
      </c>
      <c r="D261" s="4" t="s">
        <v>284</v>
      </c>
      <c r="E261" s="4" t="s">
        <v>285</v>
      </c>
      <c r="F261" s="4" t="s">
        <v>10</v>
      </c>
      <c r="G261" s="13">
        <f>G262</f>
        <v>10000</v>
      </c>
      <c r="H261" s="14">
        <f>H262</f>
        <v>10000</v>
      </c>
      <c r="I261" s="29">
        <f t="shared" ref="I261:I324" si="12">H261/G261*100</f>
        <v>100</v>
      </c>
    </row>
    <row r="262" spans="1:9" ht="15.75" customHeight="1" outlineLevel="5">
      <c r="A262" s="3" t="s">
        <v>295</v>
      </c>
      <c r="B262" s="4" t="s">
        <v>38</v>
      </c>
      <c r="C262" s="4" t="s">
        <v>203</v>
      </c>
      <c r="D262" s="4" t="s">
        <v>284</v>
      </c>
      <c r="E262" s="4" t="s">
        <v>285</v>
      </c>
      <c r="F262" s="4" t="s">
        <v>179</v>
      </c>
      <c r="G262" s="13">
        <v>10000</v>
      </c>
      <c r="H262" s="14">
        <v>10000</v>
      </c>
      <c r="I262" s="29">
        <f t="shared" si="12"/>
        <v>100</v>
      </c>
    </row>
    <row r="263" spans="1:9" outlineLevel="1">
      <c r="A263" s="3" t="s">
        <v>204</v>
      </c>
      <c r="B263" s="4" t="s">
        <v>38</v>
      </c>
      <c r="C263" s="4" t="s">
        <v>205</v>
      </c>
      <c r="D263" s="4" t="s">
        <v>9</v>
      </c>
      <c r="E263" s="4" t="s">
        <v>10</v>
      </c>
      <c r="F263" s="4" t="s">
        <v>10</v>
      </c>
      <c r="G263" s="13">
        <f t="shared" ref="G263:H266" si="13">G264</f>
        <v>12390500</v>
      </c>
      <c r="H263" s="14">
        <f t="shared" si="13"/>
        <v>11600000</v>
      </c>
      <c r="I263" s="29">
        <f t="shared" si="12"/>
        <v>93.620112182720632</v>
      </c>
    </row>
    <row r="264" spans="1:9" outlineLevel="2">
      <c r="A264" s="3" t="s">
        <v>206</v>
      </c>
      <c r="B264" s="4" t="s">
        <v>38</v>
      </c>
      <c r="C264" s="4" t="s">
        <v>207</v>
      </c>
      <c r="D264" s="4" t="s">
        <v>9</v>
      </c>
      <c r="E264" s="4" t="s">
        <v>10</v>
      </c>
      <c r="F264" s="4" t="s">
        <v>10</v>
      </c>
      <c r="G264" s="13">
        <f t="shared" si="13"/>
        <v>12390500</v>
      </c>
      <c r="H264" s="14">
        <f t="shared" si="13"/>
        <v>11600000</v>
      </c>
      <c r="I264" s="29">
        <f t="shared" si="12"/>
        <v>93.620112182720632</v>
      </c>
    </row>
    <row r="265" spans="1:9" ht="25.5" outlineLevel="3">
      <c r="A265" s="3" t="s">
        <v>208</v>
      </c>
      <c r="B265" s="4" t="s">
        <v>38</v>
      </c>
      <c r="C265" s="4" t="s">
        <v>207</v>
      </c>
      <c r="D265" s="4" t="s">
        <v>209</v>
      </c>
      <c r="E265" s="4" t="s">
        <v>10</v>
      </c>
      <c r="F265" s="4" t="s">
        <v>10</v>
      </c>
      <c r="G265" s="13">
        <f t="shared" si="13"/>
        <v>12390500</v>
      </c>
      <c r="H265" s="14">
        <f t="shared" si="13"/>
        <v>11600000</v>
      </c>
      <c r="I265" s="29">
        <f t="shared" si="12"/>
        <v>93.620112182720632</v>
      </c>
    </row>
    <row r="266" spans="1:9" ht="63.75" outlineLevel="4">
      <c r="A266" s="3" t="s">
        <v>168</v>
      </c>
      <c r="B266" s="4" t="s">
        <v>38</v>
      </c>
      <c r="C266" s="4" t="s">
        <v>207</v>
      </c>
      <c r="D266" s="4" t="s">
        <v>209</v>
      </c>
      <c r="E266" s="4" t="s">
        <v>169</v>
      </c>
      <c r="F266" s="4" t="s">
        <v>10</v>
      </c>
      <c r="G266" s="13">
        <f t="shared" si="13"/>
        <v>12390500</v>
      </c>
      <c r="H266" s="14">
        <f t="shared" si="13"/>
        <v>11600000</v>
      </c>
      <c r="I266" s="29">
        <f t="shared" si="12"/>
        <v>93.620112182720632</v>
      </c>
    </row>
    <row r="267" spans="1:9" ht="38.25" outlineLevel="5">
      <c r="A267" s="3" t="s">
        <v>94</v>
      </c>
      <c r="B267" s="4" t="s">
        <v>38</v>
      </c>
      <c r="C267" s="4" t="s">
        <v>207</v>
      </c>
      <c r="D267" s="4" t="s">
        <v>209</v>
      </c>
      <c r="E267" s="4" t="s">
        <v>169</v>
      </c>
      <c r="F267" s="4" t="s">
        <v>95</v>
      </c>
      <c r="G267" s="13">
        <v>12390500</v>
      </c>
      <c r="H267" s="14">
        <v>11600000</v>
      </c>
      <c r="I267" s="29">
        <f t="shared" si="12"/>
        <v>93.620112182720632</v>
      </c>
    </row>
    <row r="268" spans="1:9" outlineLevel="1">
      <c r="A268" s="3" t="s">
        <v>210</v>
      </c>
      <c r="B268" s="4" t="s">
        <v>38</v>
      </c>
      <c r="C268" s="4" t="s">
        <v>211</v>
      </c>
      <c r="D268" s="4" t="s">
        <v>9</v>
      </c>
      <c r="E268" s="4" t="s">
        <v>10</v>
      </c>
      <c r="F268" s="4" t="s">
        <v>10</v>
      </c>
      <c r="G268" s="13">
        <f t="shared" ref="G268:H271" si="14">G269</f>
        <v>554000</v>
      </c>
      <c r="H268" s="14">
        <f t="shared" si="14"/>
        <v>431005</v>
      </c>
      <c r="I268" s="29">
        <f t="shared" si="12"/>
        <v>77.798736462093871</v>
      </c>
    </row>
    <row r="269" spans="1:9" outlineLevel="2">
      <c r="A269" s="3" t="s">
        <v>212</v>
      </c>
      <c r="B269" s="4" t="s">
        <v>38</v>
      </c>
      <c r="C269" s="4" t="s">
        <v>213</v>
      </c>
      <c r="D269" s="4" t="s">
        <v>9</v>
      </c>
      <c r="E269" s="4" t="s">
        <v>10</v>
      </c>
      <c r="F269" s="4" t="s">
        <v>10</v>
      </c>
      <c r="G269" s="13">
        <f t="shared" si="14"/>
        <v>554000</v>
      </c>
      <c r="H269" s="14">
        <f t="shared" si="14"/>
        <v>431005</v>
      </c>
      <c r="I269" s="29">
        <f t="shared" si="12"/>
        <v>77.798736462093871</v>
      </c>
    </row>
    <row r="270" spans="1:9" outlineLevel="3">
      <c r="A270" s="3" t="s">
        <v>214</v>
      </c>
      <c r="B270" s="4" t="s">
        <v>38</v>
      </c>
      <c r="C270" s="4" t="s">
        <v>213</v>
      </c>
      <c r="D270" s="4" t="s">
        <v>215</v>
      </c>
      <c r="E270" s="4" t="s">
        <v>10</v>
      </c>
      <c r="F270" s="4" t="s">
        <v>10</v>
      </c>
      <c r="G270" s="13">
        <f t="shared" si="14"/>
        <v>554000</v>
      </c>
      <c r="H270" s="14">
        <f t="shared" si="14"/>
        <v>431005</v>
      </c>
      <c r="I270" s="29">
        <f t="shared" si="12"/>
        <v>77.798736462093871</v>
      </c>
    </row>
    <row r="271" spans="1:9" ht="63.75" outlineLevel="4">
      <c r="A271" s="3" t="s">
        <v>144</v>
      </c>
      <c r="B271" s="4" t="s">
        <v>38</v>
      </c>
      <c r="C271" s="4" t="s">
        <v>213</v>
      </c>
      <c r="D271" s="4" t="s">
        <v>215</v>
      </c>
      <c r="E271" s="4" t="s">
        <v>145</v>
      </c>
      <c r="F271" s="4" t="s">
        <v>10</v>
      </c>
      <c r="G271" s="13">
        <f t="shared" si="14"/>
        <v>554000</v>
      </c>
      <c r="H271" s="14">
        <f t="shared" si="14"/>
        <v>431005</v>
      </c>
      <c r="I271" s="29">
        <f t="shared" si="12"/>
        <v>77.798736462093871</v>
      </c>
    </row>
    <row r="272" spans="1:9" ht="38.25" outlineLevel="5">
      <c r="A272" s="3" t="s">
        <v>94</v>
      </c>
      <c r="B272" s="4" t="s">
        <v>38</v>
      </c>
      <c r="C272" s="4" t="s">
        <v>213</v>
      </c>
      <c r="D272" s="4" t="s">
        <v>215</v>
      </c>
      <c r="E272" s="4" t="s">
        <v>145</v>
      </c>
      <c r="F272" s="4" t="s">
        <v>95</v>
      </c>
      <c r="G272" s="13">
        <v>554000</v>
      </c>
      <c r="H272" s="14">
        <v>431005</v>
      </c>
      <c r="I272" s="29">
        <f t="shared" si="12"/>
        <v>77.798736462093871</v>
      </c>
    </row>
    <row r="273" spans="1:9" ht="25.5">
      <c r="A273" s="3" t="s">
        <v>216</v>
      </c>
      <c r="B273" s="4" t="s">
        <v>217</v>
      </c>
      <c r="C273" s="4" t="s">
        <v>8</v>
      </c>
      <c r="D273" s="4" t="s">
        <v>9</v>
      </c>
      <c r="E273" s="4" t="s">
        <v>10</v>
      </c>
      <c r="F273" s="4" t="s">
        <v>10</v>
      </c>
      <c r="G273" s="13">
        <f>G274+G294</f>
        <v>6692500</v>
      </c>
      <c r="H273" s="14">
        <f>H274+H294</f>
        <v>5591181.0499999998</v>
      </c>
      <c r="I273" s="29">
        <f t="shared" si="12"/>
        <v>83.543982816585725</v>
      </c>
    </row>
    <row r="274" spans="1:9" outlineLevel="1">
      <c r="A274" s="3" t="s">
        <v>11</v>
      </c>
      <c r="B274" s="4" t="s">
        <v>217</v>
      </c>
      <c r="C274" s="4" t="s">
        <v>12</v>
      </c>
      <c r="D274" s="4" t="s">
        <v>9</v>
      </c>
      <c r="E274" s="4" t="s">
        <v>10</v>
      </c>
      <c r="F274" s="4" t="s">
        <v>10</v>
      </c>
      <c r="G274" s="13">
        <f>G275+G290</f>
        <v>3342500</v>
      </c>
      <c r="H274" s="14">
        <f>H275+H290</f>
        <v>2551648.96</v>
      </c>
      <c r="I274" s="29">
        <f t="shared" si="12"/>
        <v>76.339535078534027</v>
      </c>
    </row>
    <row r="275" spans="1:9" ht="39.75" customHeight="1" outlineLevel="2">
      <c r="A275" s="3" t="s">
        <v>218</v>
      </c>
      <c r="B275" s="4" t="s">
        <v>217</v>
      </c>
      <c r="C275" s="4" t="s">
        <v>219</v>
      </c>
      <c r="D275" s="4" t="s">
        <v>9</v>
      </c>
      <c r="E275" s="4" t="s">
        <v>10</v>
      </c>
      <c r="F275" s="4" t="s">
        <v>10</v>
      </c>
      <c r="G275" s="13">
        <f>G276</f>
        <v>3142500</v>
      </c>
      <c r="H275" s="14">
        <f>H276</f>
        <v>2381983.71</v>
      </c>
      <c r="I275" s="29">
        <f t="shared" si="12"/>
        <v>75.799004295942723</v>
      </c>
    </row>
    <row r="276" spans="1:9" ht="38.25" outlineLevel="3">
      <c r="A276" s="3" t="s">
        <v>43</v>
      </c>
      <c r="B276" s="4" t="s">
        <v>217</v>
      </c>
      <c r="C276" s="4" t="s">
        <v>219</v>
      </c>
      <c r="D276" s="4" t="s">
        <v>220</v>
      </c>
      <c r="E276" s="4" t="s">
        <v>10</v>
      </c>
      <c r="F276" s="4" t="s">
        <v>10</v>
      </c>
      <c r="G276" s="13">
        <f>G277+G281+G286+G288</f>
        <v>3142500</v>
      </c>
      <c r="H276" s="14">
        <f>H277+H281+H286+H288</f>
        <v>2381983.71</v>
      </c>
      <c r="I276" s="29">
        <f t="shared" si="12"/>
        <v>75.799004295942723</v>
      </c>
    </row>
    <row r="277" spans="1:9" ht="25.5" outlineLevel="4">
      <c r="A277" s="3" t="s">
        <v>17</v>
      </c>
      <c r="B277" s="4" t="s">
        <v>217</v>
      </c>
      <c r="C277" s="4" t="s">
        <v>219</v>
      </c>
      <c r="D277" s="4" t="s">
        <v>220</v>
      </c>
      <c r="E277" s="4" t="s">
        <v>18</v>
      </c>
      <c r="F277" s="4" t="s">
        <v>10</v>
      </c>
      <c r="G277" s="13">
        <f>G278+G279+G280</f>
        <v>2925500</v>
      </c>
      <c r="H277" s="14">
        <f>H278+H279+H280</f>
        <v>2303209.34</v>
      </c>
      <c r="I277" s="29">
        <f t="shared" si="12"/>
        <v>78.728741753546387</v>
      </c>
    </row>
    <row r="278" spans="1:9" outlineLevel="5">
      <c r="A278" s="3" t="s">
        <v>19</v>
      </c>
      <c r="B278" s="4" t="s">
        <v>217</v>
      </c>
      <c r="C278" s="4" t="s">
        <v>219</v>
      </c>
      <c r="D278" s="4" t="s">
        <v>220</v>
      </c>
      <c r="E278" s="4" t="s">
        <v>18</v>
      </c>
      <c r="F278" s="4" t="s">
        <v>20</v>
      </c>
      <c r="G278" s="13">
        <v>2250000</v>
      </c>
      <c r="H278" s="14">
        <v>1745137.42</v>
      </c>
      <c r="I278" s="29">
        <f t="shared" si="12"/>
        <v>77.561663111111116</v>
      </c>
    </row>
    <row r="279" spans="1:9" outlineLevel="5">
      <c r="A279" s="3" t="s">
        <v>45</v>
      </c>
      <c r="B279" s="4" t="s">
        <v>217</v>
      </c>
      <c r="C279" s="4" t="s">
        <v>219</v>
      </c>
      <c r="D279" s="4" t="s">
        <v>220</v>
      </c>
      <c r="E279" s="4" t="s">
        <v>18</v>
      </c>
      <c r="F279" s="4" t="s">
        <v>46</v>
      </c>
      <c r="G279" s="13">
        <v>500</v>
      </c>
      <c r="H279" s="14">
        <v>0</v>
      </c>
      <c r="I279" s="29">
        <f t="shared" si="12"/>
        <v>0</v>
      </c>
    </row>
    <row r="280" spans="1:9" outlineLevel="5">
      <c r="A280" s="3" t="s">
        <v>21</v>
      </c>
      <c r="B280" s="4" t="s">
        <v>217</v>
      </c>
      <c r="C280" s="4" t="s">
        <v>219</v>
      </c>
      <c r="D280" s="4" t="s">
        <v>220</v>
      </c>
      <c r="E280" s="4" t="s">
        <v>18</v>
      </c>
      <c r="F280" s="4" t="s">
        <v>22</v>
      </c>
      <c r="G280" s="13">
        <v>675000</v>
      </c>
      <c r="H280" s="14">
        <v>558071.92000000004</v>
      </c>
      <c r="I280" s="29">
        <f t="shared" si="12"/>
        <v>82.677321481481485</v>
      </c>
    </row>
    <row r="281" spans="1:9" ht="25.5" outlineLevel="4">
      <c r="A281" s="3" t="s">
        <v>25</v>
      </c>
      <c r="B281" s="4" t="s">
        <v>217</v>
      </c>
      <c r="C281" s="4" t="s">
        <v>219</v>
      </c>
      <c r="D281" s="4" t="s">
        <v>220</v>
      </c>
      <c r="E281" s="4" t="s">
        <v>26</v>
      </c>
      <c r="F281" s="4" t="s">
        <v>10</v>
      </c>
      <c r="G281" s="13">
        <f>G282+G283+G285+G284</f>
        <v>202000</v>
      </c>
      <c r="H281" s="14">
        <f>H282+H283+H285+H284</f>
        <v>65103</v>
      </c>
      <c r="I281" s="29">
        <f t="shared" si="12"/>
        <v>32.229207920792078</v>
      </c>
    </row>
    <row r="282" spans="1:9" ht="25.5" outlineLevel="5">
      <c r="A282" s="3" t="s">
        <v>49</v>
      </c>
      <c r="B282" s="4" t="s">
        <v>217</v>
      </c>
      <c r="C282" s="4" t="s">
        <v>219</v>
      </c>
      <c r="D282" s="4" t="s">
        <v>220</v>
      </c>
      <c r="E282" s="4" t="s">
        <v>26</v>
      </c>
      <c r="F282" s="4" t="s">
        <v>50</v>
      </c>
      <c r="G282" s="13">
        <v>2000</v>
      </c>
      <c r="H282" s="14">
        <v>0</v>
      </c>
      <c r="I282" s="29">
        <f t="shared" si="12"/>
        <v>0</v>
      </c>
    </row>
    <row r="283" spans="1:9" outlineLevel="5">
      <c r="A283" s="3" t="s">
        <v>29</v>
      </c>
      <c r="B283" s="4" t="s">
        <v>217</v>
      </c>
      <c r="C283" s="4" t="s">
        <v>219</v>
      </c>
      <c r="D283" s="4" t="s">
        <v>220</v>
      </c>
      <c r="E283" s="4" t="s">
        <v>26</v>
      </c>
      <c r="F283" s="4" t="s">
        <v>30</v>
      </c>
      <c r="G283" s="13">
        <f>150000-42970</f>
        <v>107030</v>
      </c>
      <c r="H283" s="14">
        <v>2600</v>
      </c>
      <c r="I283" s="29">
        <f t="shared" si="12"/>
        <v>2.4292254508081847</v>
      </c>
    </row>
    <row r="284" spans="1:9" ht="14.25" customHeight="1" outlineLevel="5">
      <c r="A284" s="3" t="s">
        <v>51</v>
      </c>
      <c r="B284" s="4" t="s">
        <v>217</v>
      </c>
      <c r="C284" s="4" t="s">
        <v>219</v>
      </c>
      <c r="D284" s="4" t="s">
        <v>220</v>
      </c>
      <c r="E284" s="4" t="s">
        <v>26</v>
      </c>
      <c r="F284" s="4" t="s">
        <v>52</v>
      </c>
      <c r="G284" s="13">
        <f>42970+5600</f>
        <v>48570</v>
      </c>
      <c r="H284" s="14">
        <v>48570</v>
      </c>
      <c r="I284" s="29">
        <f t="shared" si="12"/>
        <v>100</v>
      </c>
    </row>
    <row r="285" spans="1:9" ht="25.5" outlineLevel="5">
      <c r="A285" s="3" t="s">
        <v>31</v>
      </c>
      <c r="B285" s="4" t="s">
        <v>217</v>
      </c>
      <c r="C285" s="4" t="s">
        <v>219</v>
      </c>
      <c r="D285" s="4" t="s">
        <v>220</v>
      </c>
      <c r="E285" s="4" t="s">
        <v>26</v>
      </c>
      <c r="F285" s="4" t="s">
        <v>32</v>
      </c>
      <c r="G285" s="13">
        <f>50000-5600</f>
        <v>44400</v>
      </c>
      <c r="H285" s="14">
        <v>13933</v>
      </c>
      <c r="I285" s="29">
        <f t="shared" si="12"/>
        <v>31.38063063063063</v>
      </c>
    </row>
    <row r="286" spans="1:9" ht="25.5" outlineLevel="4">
      <c r="A286" s="3" t="s">
        <v>53</v>
      </c>
      <c r="B286" s="4" t="s">
        <v>217</v>
      </c>
      <c r="C286" s="4" t="s">
        <v>219</v>
      </c>
      <c r="D286" s="4" t="s">
        <v>220</v>
      </c>
      <c r="E286" s="4" t="s">
        <v>54</v>
      </c>
      <c r="F286" s="4" t="s">
        <v>10</v>
      </c>
      <c r="G286" s="13">
        <f>G287</f>
        <v>12000</v>
      </c>
      <c r="H286" s="14">
        <f>H287</f>
        <v>10862</v>
      </c>
      <c r="I286" s="29">
        <f t="shared" si="12"/>
        <v>90.516666666666666</v>
      </c>
    </row>
    <row r="287" spans="1:9" outlineLevel="5">
      <c r="A287" s="3" t="s">
        <v>35</v>
      </c>
      <c r="B287" s="4" t="s">
        <v>217</v>
      </c>
      <c r="C287" s="4" t="s">
        <v>219</v>
      </c>
      <c r="D287" s="4" t="s">
        <v>220</v>
      </c>
      <c r="E287" s="4" t="s">
        <v>54</v>
      </c>
      <c r="F287" s="4" t="s">
        <v>36</v>
      </c>
      <c r="G287" s="13">
        <v>12000</v>
      </c>
      <c r="H287" s="14">
        <v>10862</v>
      </c>
      <c r="I287" s="29">
        <f t="shared" si="12"/>
        <v>90.516666666666666</v>
      </c>
    </row>
    <row r="288" spans="1:9" ht="25.5" outlineLevel="4">
      <c r="A288" s="3" t="s">
        <v>33</v>
      </c>
      <c r="B288" s="4" t="s">
        <v>217</v>
      </c>
      <c r="C288" s="4" t="s">
        <v>219</v>
      </c>
      <c r="D288" s="4" t="s">
        <v>220</v>
      </c>
      <c r="E288" s="4" t="s">
        <v>34</v>
      </c>
      <c r="F288" s="4" t="s">
        <v>10</v>
      </c>
      <c r="G288" s="13">
        <f>G289</f>
        <v>3000</v>
      </c>
      <c r="H288" s="14">
        <f>H289</f>
        <v>2809.37</v>
      </c>
      <c r="I288" s="29">
        <f t="shared" si="12"/>
        <v>93.645666666666656</v>
      </c>
    </row>
    <row r="289" spans="1:9" outlineLevel="5">
      <c r="A289" s="3" t="s">
        <v>35</v>
      </c>
      <c r="B289" s="4" t="s">
        <v>217</v>
      </c>
      <c r="C289" s="4" t="s">
        <v>219</v>
      </c>
      <c r="D289" s="4" t="s">
        <v>220</v>
      </c>
      <c r="E289" s="4" t="s">
        <v>34</v>
      </c>
      <c r="F289" s="4" t="s">
        <v>36</v>
      </c>
      <c r="G289" s="13">
        <v>3000</v>
      </c>
      <c r="H289" s="14">
        <v>2809.37</v>
      </c>
      <c r="I289" s="29">
        <f t="shared" si="12"/>
        <v>93.645666666666656</v>
      </c>
    </row>
    <row r="290" spans="1:9" outlineLevel="2">
      <c r="A290" s="3" t="s">
        <v>67</v>
      </c>
      <c r="B290" s="4" t="s">
        <v>217</v>
      </c>
      <c r="C290" s="4" t="s">
        <v>68</v>
      </c>
      <c r="D290" s="4" t="s">
        <v>9</v>
      </c>
      <c r="E290" s="4" t="s">
        <v>10</v>
      </c>
      <c r="F290" s="4" t="s">
        <v>10</v>
      </c>
      <c r="G290" s="13">
        <f t="shared" ref="G290:H292" si="15">G291</f>
        <v>200000</v>
      </c>
      <c r="H290" s="14">
        <f t="shared" si="15"/>
        <v>169665.25</v>
      </c>
      <c r="I290" s="29">
        <f t="shared" si="12"/>
        <v>84.832624999999993</v>
      </c>
    </row>
    <row r="291" spans="1:9" ht="25.5" outlineLevel="3">
      <c r="A291" s="3" t="s">
        <v>79</v>
      </c>
      <c r="B291" s="4" t="s">
        <v>217</v>
      </c>
      <c r="C291" s="4" t="s">
        <v>68</v>
      </c>
      <c r="D291" s="4" t="s">
        <v>221</v>
      </c>
      <c r="E291" s="4" t="s">
        <v>10</v>
      </c>
      <c r="F291" s="4" t="s">
        <v>10</v>
      </c>
      <c r="G291" s="13">
        <f t="shared" si="15"/>
        <v>200000</v>
      </c>
      <c r="H291" s="14">
        <f t="shared" si="15"/>
        <v>169665.25</v>
      </c>
      <c r="I291" s="29">
        <f t="shared" si="12"/>
        <v>84.832624999999993</v>
      </c>
    </row>
    <row r="292" spans="1:9" ht="25.5" outlineLevel="4">
      <c r="A292" s="3" t="s">
        <v>25</v>
      </c>
      <c r="B292" s="4" t="s">
        <v>217</v>
      </c>
      <c r="C292" s="4" t="s">
        <v>68</v>
      </c>
      <c r="D292" s="4" t="s">
        <v>221</v>
      </c>
      <c r="E292" s="4" t="s">
        <v>26</v>
      </c>
      <c r="F292" s="4" t="s">
        <v>10</v>
      </c>
      <c r="G292" s="13">
        <f t="shared" si="15"/>
        <v>200000</v>
      </c>
      <c r="H292" s="14">
        <f t="shared" si="15"/>
        <v>169665.25</v>
      </c>
      <c r="I292" s="29">
        <f t="shared" si="12"/>
        <v>84.832624999999993</v>
      </c>
    </row>
    <row r="293" spans="1:9" outlineLevel="5">
      <c r="A293" s="3" t="s">
        <v>29</v>
      </c>
      <c r="B293" s="4" t="s">
        <v>217</v>
      </c>
      <c r="C293" s="4" t="s">
        <v>68</v>
      </c>
      <c r="D293" s="4" t="s">
        <v>221</v>
      </c>
      <c r="E293" s="4" t="s">
        <v>26</v>
      </c>
      <c r="F293" s="4" t="s">
        <v>30</v>
      </c>
      <c r="G293" s="13">
        <v>200000</v>
      </c>
      <c r="H293" s="14">
        <v>169665.25</v>
      </c>
      <c r="I293" s="29">
        <f t="shared" si="12"/>
        <v>84.832624999999993</v>
      </c>
    </row>
    <row r="294" spans="1:9" ht="25.5" outlineLevel="1">
      <c r="A294" s="3" t="s">
        <v>222</v>
      </c>
      <c r="B294" s="4" t="s">
        <v>217</v>
      </c>
      <c r="C294" s="4" t="s">
        <v>223</v>
      </c>
      <c r="D294" s="4" t="s">
        <v>9</v>
      </c>
      <c r="E294" s="4" t="s">
        <v>10</v>
      </c>
      <c r="F294" s="4" t="s">
        <v>10</v>
      </c>
      <c r="G294" s="13">
        <f t="shared" ref="G294:H297" si="16">G295</f>
        <v>3350000</v>
      </c>
      <c r="H294" s="14">
        <f t="shared" si="16"/>
        <v>3039532.09</v>
      </c>
      <c r="I294" s="29">
        <f t="shared" si="12"/>
        <v>90.732301194029858</v>
      </c>
    </row>
    <row r="295" spans="1:9" ht="25.5" outlineLevel="2">
      <c r="A295" s="3" t="s">
        <v>224</v>
      </c>
      <c r="B295" s="4" t="s">
        <v>217</v>
      </c>
      <c r="C295" s="4" t="s">
        <v>225</v>
      </c>
      <c r="D295" s="4" t="s">
        <v>9</v>
      </c>
      <c r="E295" s="4" t="s">
        <v>10</v>
      </c>
      <c r="F295" s="4" t="s">
        <v>10</v>
      </c>
      <c r="G295" s="13">
        <f t="shared" si="16"/>
        <v>3350000</v>
      </c>
      <c r="H295" s="14">
        <f t="shared" si="16"/>
        <v>3039532.09</v>
      </c>
      <c r="I295" s="29">
        <f t="shared" si="12"/>
        <v>90.732301194029858</v>
      </c>
    </row>
    <row r="296" spans="1:9" outlineLevel="3">
      <c r="A296" s="3" t="s">
        <v>226</v>
      </c>
      <c r="B296" s="4" t="s">
        <v>217</v>
      </c>
      <c r="C296" s="4" t="s">
        <v>225</v>
      </c>
      <c r="D296" s="4" t="s">
        <v>227</v>
      </c>
      <c r="E296" s="4" t="s">
        <v>10</v>
      </c>
      <c r="F296" s="4" t="s">
        <v>10</v>
      </c>
      <c r="G296" s="13">
        <f t="shared" si="16"/>
        <v>3350000</v>
      </c>
      <c r="H296" s="14">
        <f t="shared" si="16"/>
        <v>3039532.09</v>
      </c>
      <c r="I296" s="29">
        <f t="shared" si="12"/>
        <v>90.732301194029858</v>
      </c>
    </row>
    <row r="297" spans="1:9" outlineLevel="4">
      <c r="A297" s="3" t="s">
        <v>228</v>
      </c>
      <c r="B297" s="4" t="s">
        <v>217</v>
      </c>
      <c r="C297" s="4" t="s">
        <v>225</v>
      </c>
      <c r="D297" s="4" t="s">
        <v>227</v>
      </c>
      <c r="E297" s="4" t="s">
        <v>229</v>
      </c>
      <c r="F297" s="4" t="s">
        <v>10</v>
      </c>
      <c r="G297" s="13">
        <f t="shared" si="16"/>
        <v>3350000</v>
      </c>
      <c r="H297" s="14">
        <f t="shared" si="16"/>
        <v>3039532.09</v>
      </c>
      <c r="I297" s="29">
        <f t="shared" si="12"/>
        <v>90.732301194029858</v>
      </c>
    </row>
    <row r="298" spans="1:9" outlineLevel="5">
      <c r="A298" s="3" t="s">
        <v>230</v>
      </c>
      <c r="B298" s="4" t="s">
        <v>217</v>
      </c>
      <c r="C298" s="4" t="s">
        <v>225</v>
      </c>
      <c r="D298" s="4" t="s">
        <v>227</v>
      </c>
      <c r="E298" s="4" t="s">
        <v>229</v>
      </c>
      <c r="F298" s="4" t="s">
        <v>231</v>
      </c>
      <c r="G298" s="13">
        <f>3100000+250000</f>
        <v>3350000</v>
      </c>
      <c r="H298" s="14">
        <v>3039532.09</v>
      </c>
      <c r="I298" s="29">
        <f t="shared" si="12"/>
        <v>90.732301194029858</v>
      </c>
    </row>
    <row r="299" spans="1:9" ht="38.25">
      <c r="A299" s="3" t="s">
        <v>232</v>
      </c>
      <c r="B299" s="4" t="s">
        <v>233</v>
      </c>
      <c r="C299" s="4" t="s">
        <v>8</v>
      </c>
      <c r="D299" s="4" t="s">
        <v>9</v>
      </c>
      <c r="E299" s="4" t="s">
        <v>10</v>
      </c>
      <c r="F299" s="4" t="s">
        <v>10</v>
      </c>
      <c r="G299" s="13">
        <f>G300+G320</f>
        <v>7803608</v>
      </c>
      <c r="H299" s="14">
        <f>H300+H320</f>
        <v>6479159.6100000003</v>
      </c>
      <c r="I299" s="29">
        <f t="shared" si="12"/>
        <v>83.027743192636024</v>
      </c>
    </row>
    <row r="300" spans="1:9" outlineLevel="1">
      <c r="A300" s="3" t="s">
        <v>138</v>
      </c>
      <c r="B300" s="4" t="s">
        <v>233</v>
      </c>
      <c r="C300" s="4" t="s">
        <v>139</v>
      </c>
      <c r="D300" s="4" t="s">
        <v>9</v>
      </c>
      <c r="E300" s="4" t="s">
        <v>10</v>
      </c>
      <c r="F300" s="4" t="s">
        <v>10</v>
      </c>
      <c r="G300" s="13">
        <f>G301+G305</f>
        <v>6978468</v>
      </c>
      <c r="H300" s="14">
        <f>H301+H305</f>
        <v>6018390.71</v>
      </c>
      <c r="I300" s="29">
        <f t="shared" si="12"/>
        <v>86.242291431299819</v>
      </c>
    </row>
    <row r="301" spans="1:9" outlineLevel="2">
      <c r="A301" s="3" t="s">
        <v>148</v>
      </c>
      <c r="B301" s="4" t="s">
        <v>233</v>
      </c>
      <c r="C301" s="4" t="s">
        <v>149</v>
      </c>
      <c r="D301" s="4" t="s">
        <v>9</v>
      </c>
      <c r="E301" s="4" t="s">
        <v>10</v>
      </c>
      <c r="F301" s="4" t="s">
        <v>10</v>
      </c>
      <c r="G301" s="13">
        <f t="shared" ref="G301:H303" si="17">G302</f>
        <v>7700</v>
      </c>
      <c r="H301" s="14">
        <f t="shared" si="17"/>
        <v>5600</v>
      </c>
      <c r="I301" s="29">
        <f t="shared" si="12"/>
        <v>72.727272727272734</v>
      </c>
    </row>
    <row r="302" spans="1:9" ht="63.75" outlineLevel="3">
      <c r="A302" s="3" t="s">
        <v>234</v>
      </c>
      <c r="B302" s="4" t="s">
        <v>233</v>
      </c>
      <c r="C302" s="4" t="s">
        <v>149</v>
      </c>
      <c r="D302" s="4" t="s">
        <v>235</v>
      </c>
      <c r="E302" s="4" t="s">
        <v>10</v>
      </c>
      <c r="F302" s="4" t="s">
        <v>10</v>
      </c>
      <c r="G302" s="13">
        <f t="shared" si="17"/>
        <v>7700</v>
      </c>
      <c r="H302" s="14">
        <f t="shared" si="17"/>
        <v>5600</v>
      </c>
      <c r="I302" s="29">
        <f t="shared" si="12"/>
        <v>72.727272727272734</v>
      </c>
    </row>
    <row r="303" spans="1:9" ht="38.25" outlineLevel="4">
      <c r="A303" s="3" t="s">
        <v>176</v>
      </c>
      <c r="B303" s="4" t="s">
        <v>233</v>
      </c>
      <c r="C303" s="4" t="s">
        <v>149</v>
      </c>
      <c r="D303" s="4" t="s">
        <v>235</v>
      </c>
      <c r="E303" s="4" t="s">
        <v>177</v>
      </c>
      <c r="F303" s="4" t="s">
        <v>10</v>
      </c>
      <c r="G303" s="13">
        <f t="shared" si="17"/>
        <v>7700</v>
      </c>
      <c r="H303" s="14">
        <f t="shared" si="17"/>
        <v>5600</v>
      </c>
      <c r="I303" s="29">
        <f t="shared" si="12"/>
        <v>72.727272727272734</v>
      </c>
    </row>
    <row r="304" spans="1:9" ht="25.5" outlineLevel="5">
      <c r="A304" s="3" t="s">
        <v>178</v>
      </c>
      <c r="B304" s="4" t="s">
        <v>233</v>
      </c>
      <c r="C304" s="4" t="s">
        <v>149</v>
      </c>
      <c r="D304" s="4" t="s">
        <v>235</v>
      </c>
      <c r="E304" s="4" t="s">
        <v>177</v>
      </c>
      <c r="F304" s="4" t="s">
        <v>179</v>
      </c>
      <c r="G304" s="13">
        <v>7700</v>
      </c>
      <c r="H304" s="14">
        <v>5600</v>
      </c>
      <c r="I304" s="29">
        <f t="shared" si="12"/>
        <v>72.727272727272734</v>
      </c>
    </row>
    <row r="305" spans="1:9" outlineLevel="2">
      <c r="A305" s="3" t="s">
        <v>156</v>
      </c>
      <c r="B305" s="4" t="s">
        <v>233</v>
      </c>
      <c r="C305" s="4" t="s">
        <v>157</v>
      </c>
      <c r="D305" s="4" t="s">
        <v>9</v>
      </c>
      <c r="E305" s="4" t="s">
        <v>10</v>
      </c>
      <c r="F305" s="4" t="s">
        <v>10</v>
      </c>
      <c r="G305" s="13">
        <f>G306</f>
        <v>6970768</v>
      </c>
      <c r="H305" s="14">
        <f>H306</f>
        <v>6012790.71</v>
      </c>
      <c r="I305" s="29">
        <f t="shared" si="12"/>
        <v>86.257220294808263</v>
      </c>
    </row>
    <row r="306" spans="1:9" ht="25.5" outlineLevel="3">
      <c r="A306" s="3" t="s">
        <v>236</v>
      </c>
      <c r="B306" s="4" t="s">
        <v>233</v>
      </c>
      <c r="C306" s="4" t="s">
        <v>157</v>
      </c>
      <c r="D306" s="4" t="s">
        <v>237</v>
      </c>
      <c r="E306" s="4" t="s">
        <v>10</v>
      </c>
      <c r="F306" s="4" t="s">
        <v>10</v>
      </c>
      <c r="G306" s="13">
        <f>G307+G311+G318</f>
        <v>6970768</v>
      </c>
      <c r="H306" s="14">
        <f>H307+H311+H318</f>
        <v>6012790.71</v>
      </c>
      <c r="I306" s="29">
        <f t="shared" si="12"/>
        <v>86.257220294808263</v>
      </c>
    </row>
    <row r="307" spans="1:9" ht="27.75" customHeight="1" outlineLevel="4">
      <c r="A307" s="3" t="s">
        <v>238</v>
      </c>
      <c r="B307" s="4" t="s">
        <v>233</v>
      </c>
      <c r="C307" s="4" t="s">
        <v>157</v>
      </c>
      <c r="D307" s="4" t="s">
        <v>237</v>
      </c>
      <c r="E307" s="4" t="s">
        <v>239</v>
      </c>
      <c r="F307" s="4" t="s">
        <v>10</v>
      </c>
      <c r="G307" s="13">
        <f>G308+G309+G310</f>
        <v>6442000</v>
      </c>
      <c r="H307" s="14">
        <f>H308+H309+H310</f>
        <v>5527929.54</v>
      </c>
      <c r="I307" s="29">
        <f t="shared" si="12"/>
        <v>85.810765911207696</v>
      </c>
    </row>
    <row r="308" spans="1:9" outlineLevel="5">
      <c r="A308" s="3" t="s">
        <v>19</v>
      </c>
      <c r="B308" s="4" t="s">
        <v>233</v>
      </c>
      <c r="C308" s="4" t="s">
        <v>157</v>
      </c>
      <c r="D308" s="4" t="s">
        <v>237</v>
      </c>
      <c r="E308" s="4" t="s">
        <v>239</v>
      </c>
      <c r="F308" s="4" t="s">
        <v>20</v>
      </c>
      <c r="G308" s="13">
        <v>4946000</v>
      </c>
      <c r="H308" s="14">
        <v>4233356.58</v>
      </c>
      <c r="I308" s="29">
        <f t="shared" si="12"/>
        <v>85.591520016174698</v>
      </c>
    </row>
    <row r="309" spans="1:9" outlineLevel="5">
      <c r="A309" s="3" t="s">
        <v>45</v>
      </c>
      <c r="B309" s="4" t="s">
        <v>233</v>
      </c>
      <c r="C309" s="4" t="s">
        <v>157</v>
      </c>
      <c r="D309" s="4" t="s">
        <v>237</v>
      </c>
      <c r="E309" s="4" t="s">
        <v>239</v>
      </c>
      <c r="F309" s="4" t="s">
        <v>46</v>
      </c>
      <c r="G309" s="13">
        <v>2000</v>
      </c>
      <c r="H309" s="14">
        <v>556.66999999999996</v>
      </c>
      <c r="I309" s="29">
        <f t="shared" si="12"/>
        <v>27.833500000000001</v>
      </c>
    </row>
    <row r="310" spans="1:9" outlineLevel="5">
      <c r="A310" s="3" t="s">
        <v>21</v>
      </c>
      <c r="B310" s="4" t="s">
        <v>233</v>
      </c>
      <c r="C310" s="4" t="s">
        <v>157</v>
      </c>
      <c r="D310" s="4" t="s">
        <v>237</v>
      </c>
      <c r="E310" s="4" t="s">
        <v>239</v>
      </c>
      <c r="F310" s="4" t="s">
        <v>22</v>
      </c>
      <c r="G310" s="13">
        <f>1494000-6940+6940</f>
        <v>1494000</v>
      </c>
      <c r="H310" s="14">
        <v>1294016.29</v>
      </c>
      <c r="I310" s="29">
        <f t="shared" si="12"/>
        <v>86.614209504685419</v>
      </c>
    </row>
    <row r="311" spans="1:9" ht="25.5" outlineLevel="4">
      <c r="A311" s="3" t="s">
        <v>25</v>
      </c>
      <c r="B311" s="4" t="s">
        <v>233</v>
      </c>
      <c r="C311" s="4" t="s">
        <v>157</v>
      </c>
      <c r="D311" s="4" t="s">
        <v>237</v>
      </c>
      <c r="E311" s="4" t="s">
        <v>26</v>
      </c>
      <c r="F311" s="4" t="s">
        <v>10</v>
      </c>
      <c r="G311" s="13">
        <f>G312+G315+G316+G317+G314+G313</f>
        <v>516768</v>
      </c>
      <c r="H311" s="14">
        <f>H312+H315+H316+H317+H314+H313</f>
        <v>476346.28</v>
      </c>
      <c r="I311" s="29">
        <f t="shared" si="12"/>
        <v>92.17797541643445</v>
      </c>
    </row>
    <row r="312" spans="1:9" outlineLevel="5">
      <c r="A312" s="3" t="s">
        <v>27</v>
      </c>
      <c r="B312" s="4" t="s">
        <v>233</v>
      </c>
      <c r="C312" s="4" t="s">
        <v>157</v>
      </c>
      <c r="D312" s="4" t="s">
        <v>237</v>
      </c>
      <c r="E312" s="4" t="s">
        <v>26</v>
      </c>
      <c r="F312" s="4" t="s">
        <v>28</v>
      </c>
      <c r="G312" s="13">
        <f>500+45000+4200</f>
        <v>49700</v>
      </c>
      <c r="H312" s="14">
        <v>44434.54</v>
      </c>
      <c r="I312" s="29">
        <f t="shared" si="12"/>
        <v>89.405513078470818</v>
      </c>
    </row>
    <row r="313" spans="1:9" outlineLevel="5">
      <c r="A313" s="3" t="s">
        <v>29</v>
      </c>
      <c r="B313" s="4" t="s">
        <v>233</v>
      </c>
      <c r="C313" s="4" t="s">
        <v>157</v>
      </c>
      <c r="D313" s="4" t="s">
        <v>237</v>
      </c>
      <c r="E313" s="4" t="s">
        <v>26</v>
      </c>
      <c r="F313" s="4" t="s">
        <v>50</v>
      </c>
      <c r="G313" s="13">
        <v>56262</v>
      </c>
      <c r="H313" s="14">
        <v>56149.88</v>
      </c>
      <c r="I313" s="29">
        <f t="shared" si="12"/>
        <v>99.800718069034161</v>
      </c>
    </row>
    <row r="314" spans="1:9" ht="25.5" outlineLevel="5">
      <c r="A314" s="3" t="s">
        <v>49</v>
      </c>
      <c r="B314" s="4" t="s">
        <v>233</v>
      </c>
      <c r="C314" s="4" t="s">
        <v>157</v>
      </c>
      <c r="D314" s="4" t="s">
        <v>237</v>
      </c>
      <c r="E314" s="4" t="s">
        <v>26</v>
      </c>
      <c r="F314" s="4" t="s">
        <v>30</v>
      </c>
      <c r="G314" s="13">
        <v>82411</v>
      </c>
      <c r="H314" s="14">
        <v>82323.53</v>
      </c>
      <c r="I314" s="29">
        <f t="shared" si="12"/>
        <v>99.893861256385676</v>
      </c>
    </row>
    <row r="315" spans="1:9" hidden="1" outlineLevel="5">
      <c r="A315" s="3" t="s">
        <v>29</v>
      </c>
      <c r="B315" s="4" t="s">
        <v>233</v>
      </c>
      <c r="C315" s="4" t="s">
        <v>157</v>
      </c>
      <c r="D315" s="4" t="s">
        <v>237</v>
      </c>
      <c r="E315" s="4" t="s">
        <v>26</v>
      </c>
      <c r="F315" s="4" t="s">
        <v>30</v>
      </c>
      <c r="G315" s="13">
        <v>0</v>
      </c>
      <c r="H315" s="14"/>
      <c r="I315" s="29" t="e">
        <f t="shared" si="12"/>
        <v>#DIV/0!</v>
      </c>
    </row>
    <row r="316" spans="1:9" ht="15" customHeight="1" outlineLevel="5">
      <c r="A316" s="3" t="s">
        <v>51</v>
      </c>
      <c r="B316" s="4" t="s">
        <v>233</v>
      </c>
      <c r="C316" s="4" t="s">
        <v>157</v>
      </c>
      <c r="D316" s="4" t="s">
        <v>237</v>
      </c>
      <c r="E316" s="4" t="s">
        <v>26</v>
      </c>
      <c r="F316" s="4" t="s">
        <v>52</v>
      </c>
      <c r="G316" s="13">
        <v>790</v>
      </c>
      <c r="H316" s="14">
        <v>790</v>
      </c>
      <c r="I316" s="29">
        <f t="shared" si="12"/>
        <v>100</v>
      </c>
    </row>
    <row r="317" spans="1:9" ht="25.5" outlineLevel="5">
      <c r="A317" s="3" t="s">
        <v>31</v>
      </c>
      <c r="B317" s="4" t="s">
        <v>233</v>
      </c>
      <c r="C317" s="4" t="s">
        <v>157</v>
      </c>
      <c r="D317" s="4" t="s">
        <v>237</v>
      </c>
      <c r="E317" s="4" t="s">
        <v>26</v>
      </c>
      <c r="F317" s="4" t="s">
        <v>32</v>
      </c>
      <c r="G317" s="13">
        <f>259310-25000-27834-2700+6940+50000+71500-4611</f>
        <v>327605</v>
      </c>
      <c r="H317" s="14">
        <v>292648.33</v>
      </c>
      <c r="I317" s="29">
        <f t="shared" si="12"/>
        <v>89.32962866867112</v>
      </c>
    </row>
    <row r="318" spans="1:9" ht="25.5" outlineLevel="4">
      <c r="A318" s="3" t="s">
        <v>33</v>
      </c>
      <c r="B318" s="4" t="s">
        <v>233</v>
      </c>
      <c r="C318" s="4" t="s">
        <v>157</v>
      </c>
      <c r="D318" s="4" t="s">
        <v>237</v>
      </c>
      <c r="E318" s="4" t="s">
        <v>34</v>
      </c>
      <c r="F318" s="4" t="s">
        <v>10</v>
      </c>
      <c r="G318" s="13">
        <f>G319</f>
        <v>12000</v>
      </c>
      <c r="H318" s="14">
        <f>H319</f>
        <v>8514.89</v>
      </c>
      <c r="I318" s="29">
        <f t="shared" si="12"/>
        <v>70.95741666666666</v>
      </c>
    </row>
    <row r="319" spans="1:9" outlineLevel="5">
      <c r="A319" s="3" t="s">
        <v>35</v>
      </c>
      <c r="B319" s="4" t="s">
        <v>233</v>
      </c>
      <c r="C319" s="4" t="s">
        <v>157</v>
      </c>
      <c r="D319" s="4" t="s">
        <v>237</v>
      </c>
      <c r="E319" s="4" t="s">
        <v>34</v>
      </c>
      <c r="F319" s="4" t="s">
        <v>36</v>
      </c>
      <c r="G319" s="13">
        <f>20000-8000</f>
        <v>12000</v>
      </c>
      <c r="H319" s="14">
        <v>8514.89</v>
      </c>
      <c r="I319" s="29">
        <f t="shared" si="12"/>
        <v>70.95741666666666</v>
      </c>
    </row>
    <row r="320" spans="1:9" outlineLevel="1">
      <c r="A320" s="3" t="s">
        <v>170</v>
      </c>
      <c r="B320" s="4" t="s">
        <v>233</v>
      </c>
      <c r="C320" s="4" t="s">
        <v>171</v>
      </c>
      <c r="D320" s="4" t="s">
        <v>9</v>
      </c>
      <c r="E320" s="4" t="s">
        <v>10</v>
      </c>
      <c r="F320" s="4" t="s">
        <v>10</v>
      </c>
      <c r="G320" s="13">
        <f>G321+G325</f>
        <v>825140</v>
      </c>
      <c r="H320" s="14">
        <f>H321+H325</f>
        <v>460768.9</v>
      </c>
      <c r="I320" s="29">
        <f t="shared" si="12"/>
        <v>55.841299658239819</v>
      </c>
    </row>
    <row r="321" spans="1:9" outlineLevel="2">
      <c r="A321" s="3" t="s">
        <v>194</v>
      </c>
      <c r="B321" s="4" t="s">
        <v>233</v>
      </c>
      <c r="C321" s="4" t="s">
        <v>195</v>
      </c>
      <c r="D321" s="4" t="s">
        <v>9</v>
      </c>
      <c r="E321" s="4" t="s">
        <v>10</v>
      </c>
      <c r="F321" s="4" t="s">
        <v>10</v>
      </c>
      <c r="G321" s="13">
        <f t="shared" ref="G321:H323" si="18">G322</f>
        <v>814140</v>
      </c>
      <c r="H321" s="14">
        <f t="shared" si="18"/>
        <v>449768.9</v>
      </c>
      <c r="I321" s="29">
        <f t="shared" si="12"/>
        <v>55.244663080059944</v>
      </c>
    </row>
    <row r="322" spans="1:9" ht="38.25" outlineLevel="3">
      <c r="A322" s="3" t="s">
        <v>240</v>
      </c>
      <c r="B322" s="4" t="s">
        <v>233</v>
      </c>
      <c r="C322" s="4" t="s">
        <v>195</v>
      </c>
      <c r="D322" s="4" t="s">
        <v>241</v>
      </c>
      <c r="E322" s="4" t="s">
        <v>10</v>
      </c>
      <c r="F322" s="4" t="s">
        <v>10</v>
      </c>
      <c r="G322" s="13">
        <f t="shared" si="18"/>
        <v>814140</v>
      </c>
      <c r="H322" s="14">
        <f t="shared" si="18"/>
        <v>449768.9</v>
      </c>
      <c r="I322" s="29">
        <f t="shared" si="12"/>
        <v>55.244663080059944</v>
      </c>
    </row>
    <row r="323" spans="1:9" ht="38.25" outlineLevel="4">
      <c r="A323" s="3" t="s">
        <v>176</v>
      </c>
      <c r="B323" s="4" t="s">
        <v>233</v>
      </c>
      <c r="C323" s="4" t="s">
        <v>195</v>
      </c>
      <c r="D323" s="4" t="s">
        <v>241</v>
      </c>
      <c r="E323" s="4" t="s">
        <v>177</v>
      </c>
      <c r="F323" s="4" t="s">
        <v>10</v>
      </c>
      <c r="G323" s="13">
        <f t="shared" si="18"/>
        <v>814140</v>
      </c>
      <c r="H323" s="14">
        <f t="shared" si="18"/>
        <v>449768.9</v>
      </c>
      <c r="I323" s="29">
        <f t="shared" si="12"/>
        <v>55.244663080059944</v>
      </c>
    </row>
    <row r="324" spans="1:9" ht="25.5" outlineLevel="5">
      <c r="A324" s="3" t="s">
        <v>186</v>
      </c>
      <c r="B324" s="4" t="s">
        <v>233</v>
      </c>
      <c r="C324" s="4" t="s">
        <v>195</v>
      </c>
      <c r="D324" s="4" t="s">
        <v>241</v>
      </c>
      <c r="E324" s="4" t="s">
        <v>177</v>
      </c>
      <c r="F324" s="4" t="s">
        <v>187</v>
      </c>
      <c r="G324" s="13">
        <v>814140</v>
      </c>
      <c r="H324" s="14">
        <v>449768.9</v>
      </c>
      <c r="I324" s="29">
        <f t="shared" si="12"/>
        <v>55.244663080059944</v>
      </c>
    </row>
    <row r="325" spans="1:9" ht="27" customHeight="1" outlineLevel="5">
      <c r="A325" s="3" t="s">
        <v>273</v>
      </c>
      <c r="B325" s="4" t="s">
        <v>233</v>
      </c>
      <c r="C325" s="4" t="s">
        <v>203</v>
      </c>
      <c r="D325" s="4" t="s">
        <v>272</v>
      </c>
      <c r="E325" s="4" t="s">
        <v>10</v>
      </c>
      <c r="F325" s="4" t="s">
        <v>10</v>
      </c>
      <c r="G325" s="13">
        <f>G326</f>
        <v>11000</v>
      </c>
      <c r="H325" s="14">
        <f>H326</f>
        <v>11000</v>
      </c>
      <c r="I325" s="29">
        <f t="shared" ref="I325:I382" si="19">H325/G325*100</f>
        <v>100</v>
      </c>
    </row>
    <row r="326" spans="1:9" ht="25.5" outlineLevel="5">
      <c r="A326" s="3" t="s">
        <v>25</v>
      </c>
      <c r="B326" s="4" t="s">
        <v>233</v>
      </c>
      <c r="C326" s="4" t="s">
        <v>203</v>
      </c>
      <c r="D326" s="4" t="s">
        <v>272</v>
      </c>
      <c r="E326" s="4" t="s">
        <v>26</v>
      </c>
      <c r="F326" s="4" t="s">
        <v>10</v>
      </c>
      <c r="G326" s="13">
        <f>G327</f>
        <v>11000</v>
      </c>
      <c r="H326" s="14">
        <f>H327</f>
        <v>11000</v>
      </c>
      <c r="I326" s="29">
        <f t="shared" si="19"/>
        <v>100</v>
      </c>
    </row>
    <row r="327" spans="1:9" outlineLevel="5">
      <c r="A327" s="3" t="s">
        <v>29</v>
      </c>
      <c r="B327" s="4" t="s">
        <v>233</v>
      </c>
      <c r="C327" s="4" t="s">
        <v>203</v>
      </c>
      <c r="D327" s="4" t="s">
        <v>272</v>
      </c>
      <c r="E327" s="4" t="s">
        <v>26</v>
      </c>
      <c r="F327" s="4" t="s">
        <v>30</v>
      </c>
      <c r="G327" s="13">
        <v>11000</v>
      </c>
      <c r="H327" s="14">
        <v>11000</v>
      </c>
      <c r="I327" s="29">
        <f t="shared" si="19"/>
        <v>100</v>
      </c>
    </row>
    <row r="328" spans="1:9" ht="27" customHeight="1">
      <c r="A328" s="3" t="s">
        <v>242</v>
      </c>
      <c r="B328" s="4" t="s">
        <v>243</v>
      </c>
      <c r="C328" s="4" t="s">
        <v>8</v>
      </c>
      <c r="D328" s="4" t="s">
        <v>9</v>
      </c>
      <c r="E328" s="4" t="s">
        <v>10</v>
      </c>
      <c r="F328" s="4" t="s">
        <v>10</v>
      </c>
      <c r="G328" s="13">
        <f>G329+G345</f>
        <v>2483110</v>
      </c>
      <c r="H328" s="14">
        <f>H329+H345</f>
        <v>2185725.16</v>
      </c>
      <c r="I328" s="29">
        <f t="shared" si="19"/>
        <v>88.023694479906254</v>
      </c>
    </row>
    <row r="329" spans="1:9" outlineLevel="1">
      <c r="A329" s="3" t="s">
        <v>11</v>
      </c>
      <c r="B329" s="4" t="s">
        <v>243</v>
      </c>
      <c r="C329" s="4" t="s">
        <v>12</v>
      </c>
      <c r="D329" s="4" t="s">
        <v>9</v>
      </c>
      <c r="E329" s="4" t="s">
        <v>10</v>
      </c>
      <c r="F329" s="4" t="s">
        <v>10</v>
      </c>
      <c r="G329" s="13">
        <f>G330</f>
        <v>2068100</v>
      </c>
      <c r="H329" s="14">
        <f>H330</f>
        <v>1823500.42</v>
      </c>
      <c r="I329" s="29">
        <f t="shared" si="19"/>
        <v>88.172739229244229</v>
      </c>
    </row>
    <row r="330" spans="1:9" outlineLevel="2">
      <c r="A330" s="3" t="s">
        <v>67</v>
      </c>
      <c r="B330" s="4" t="s">
        <v>243</v>
      </c>
      <c r="C330" s="4" t="s">
        <v>68</v>
      </c>
      <c r="D330" s="4" t="s">
        <v>9</v>
      </c>
      <c r="E330" s="4" t="s">
        <v>10</v>
      </c>
      <c r="F330" s="4" t="s">
        <v>10</v>
      </c>
      <c r="G330" s="13">
        <f>G331</f>
        <v>2068100</v>
      </c>
      <c r="H330" s="14">
        <f>H331</f>
        <v>1823500.42</v>
      </c>
      <c r="I330" s="29">
        <f t="shared" si="19"/>
        <v>88.172739229244229</v>
      </c>
    </row>
    <row r="331" spans="1:9" ht="38.25" outlineLevel="3">
      <c r="A331" s="3" t="s">
        <v>43</v>
      </c>
      <c r="B331" s="4" t="s">
        <v>243</v>
      </c>
      <c r="C331" s="4" t="s">
        <v>68</v>
      </c>
      <c r="D331" s="4" t="s">
        <v>244</v>
      </c>
      <c r="E331" s="4" t="s">
        <v>10</v>
      </c>
      <c r="F331" s="4" t="s">
        <v>10</v>
      </c>
      <c r="G331" s="13">
        <f>G332+G336+G343</f>
        <v>2068100</v>
      </c>
      <c r="H331" s="14">
        <f>H332+H336+H343</f>
        <v>1823500.42</v>
      </c>
      <c r="I331" s="29">
        <f t="shared" si="19"/>
        <v>88.172739229244229</v>
      </c>
    </row>
    <row r="332" spans="1:9" ht="25.5" outlineLevel="4">
      <c r="A332" s="3" t="s">
        <v>17</v>
      </c>
      <c r="B332" s="4" t="s">
        <v>243</v>
      </c>
      <c r="C332" s="4" t="s">
        <v>68</v>
      </c>
      <c r="D332" s="4" t="s">
        <v>244</v>
      </c>
      <c r="E332" s="4" t="s">
        <v>18</v>
      </c>
      <c r="F332" s="4" t="s">
        <v>10</v>
      </c>
      <c r="G332" s="13">
        <f>G333+G334+G335</f>
        <v>2026100</v>
      </c>
      <c r="H332" s="14">
        <f>H333+H334+H335</f>
        <v>1785993</v>
      </c>
      <c r="I332" s="29">
        <f t="shared" si="19"/>
        <v>88.149301613938107</v>
      </c>
    </row>
    <row r="333" spans="1:9" outlineLevel="5">
      <c r="A333" s="3" t="s">
        <v>19</v>
      </c>
      <c r="B333" s="4" t="s">
        <v>243</v>
      </c>
      <c r="C333" s="4" t="s">
        <v>68</v>
      </c>
      <c r="D333" s="4" t="s">
        <v>244</v>
      </c>
      <c r="E333" s="4" t="s">
        <v>18</v>
      </c>
      <c r="F333" s="4" t="s">
        <v>20</v>
      </c>
      <c r="G333" s="13">
        <v>1555600</v>
      </c>
      <c r="H333" s="14">
        <v>1382940.11</v>
      </c>
      <c r="I333" s="29">
        <f t="shared" si="19"/>
        <v>88.900752764206743</v>
      </c>
    </row>
    <row r="334" spans="1:9" outlineLevel="5">
      <c r="A334" s="3" t="s">
        <v>45</v>
      </c>
      <c r="B334" s="4" t="s">
        <v>243</v>
      </c>
      <c r="C334" s="4" t="s">
        <v>68</v>
      </c>
      <c r="D334" s="4" t="s">
        <v>244</v>
      </c>
      <c r="E334" s="4" t="s">
        <v>18</v>
      </c>
      <c r="F334" s="4" t="s">
        <v>46</v>
      </c>
      <c r="G334" s="13">
        <v>500</v>
      </c>
      <c r="H334" s="14">
        <v>500</v>
      </c>
      <c r="I334" s="29">
        <f t="shared" si="19"/>
        <v>100</v>
      </c>
    </row>
    <row r="335" spans="1:9" outlineLevel="5">
      <c r="A335" s="3" t="s">
        <v>21</v>
      </c>
      <c r="B335" s="4" t="s">
        <v>243</v>
      </c>
      <c r="C335" s="4" t="s">
        <v>68</v>
      </c>
      <c r="D335" s="4" t="s">
        <v>244</v>
      </c>
      <c r="E335" s="4" t="s">
        <v>18</v>
      </c>
      <c r="F335" s="4" t="s">
        <v>22</v>
      </c>
      <c r="G335" s="13">
        <v>470000</v>
      </c>
      <c r="H335" s="14">
        <v>402552.89</v>
      </c>
      <c r="I335" s="29">
        <f t="shared" si="19"/>
        <v>85.64955106382979</v>
      </c>
    </row>
    <row r="336" spans="1:9" ht="25.5" outlineLevel="4">
      <c r="A336" s="3" t="s">
        <v>25</v>
      </c>
      <c r="B336" s="4" t="s">
        <v>243</v>
      </c>
      <c r="C336" s="4" t="s">
        <v>68</v>
      </c>
      <c r="D336" s="4" t="s">
        <v>244</v>
      </c>
      <c r="E336" s="4" t="s">
        <v>26</v>
      </c>
      <c r="F336" s="4" t="s">
        <v>10</v>
      </c>
      <c r="G336" s="13">
        <f>G337+G338+G339+G340+G341+G342</f>
        <v>39000</v>
      </c>
      <c r="H336" s="14">
        <f>H337+H338+H341+H342</f>
        <v>35142</v>
      </c>
      <c r="I336" s="29">
        <f t="shared" si="19"/>
        <v>90.107692307692304</v>
      </c>
    </row>
    <row r="337" spans="1:9" outlineLevel="5">
      <c r="A337" s="3" t="s">
        <v>27</v>
      </c>
      <c r="B337" s="4" t="s">
        <v>243</v>
      </c>
      <c r="C337" s="4" t="s">
        <v>68</v>
      </c>
      <c r="D337" s="4" t="s">
        <v>244</v>
      </c>
      <c r="E337" s="4" t="s">
        <v>26</v>
      </c>
      <c r="F337" s="4" t="s">
        <v>28</v>
      </c>
      <c r="G337" s="13">
        <f>11000-142</f>
        <v>10858</v>
      </c>
      <c r="H337" s="14">
        <v>8000</v>
      </c>
      <c r="I337" s="29">
        <f t="shared" si="19"/>
        <v>73.678393811014914</v>
      </c>
    </row>
    <row r="338" spans="1:9" outlineLevel="5">
      <c r="A338" s="3" t="s">
        <v>29</v>
      </c>
      <c r="B338" s="4" t="s">
        <v>243</v>
      </c>
      <c r="C338" s="4" t="s">
        <v>68</v>
      </c>
      <c r="D338" s="4" t="s">
        <v>244</v>
      </c>
      <c r="E338" s="4" t="s">
        <v>26</v>
      </c>
      <c r="F338" s="4" t="s">
        <v>30</v>
      </c>
      <c r="G338" s="13">
        <f>13710+3000+2007</f>
        <v>18717</v>
      </c>
      <c r="H338" s="14">
        <v>18717</v>
      </c>
      <c r="I338" s="29">
        <f t="shared" si="19"/>
        <v>100</v>
      </c>
    </row>
    <row r="339" spans="1:9" hidden="1" outlineLevel="5">
      <c r="A339" s="3" t="s">
        <v>35</v>
      </c>
      <c r="B339" s="4" t="s">
        <v>243</v>
      </c>
      <c r="C339" s="4" t="s">
        <v>68</v>
      </c>
      <c r="D339" s="4" t="s">
        <v>244</v>
      </c>
      <c r="E339" s="4" t="s">
        <v>26</v>
      </c>
      <c r="F339" s="4" t="s">
        <v>36</v>
      </c>
      <c r="G339" s="13">
        <v>0</v>
      </c>
      <c r="H339" s="14"/>
      <c r="I339" s="29" t="e">
        <f t="shared" si="19"/>
        <v>#DIV/0!</v>
      </c>
    </row>
    <row r="340" spans="1:9" ht="25.5" hidden="1" outlineLevel="5">
      <c r="A340" s="3" t="s">
        <v>31</v>
      </c>
      <c r="B340" s="4" t="s">
        <v>243</v>
      </c>
      <c r="C340" s="4" t="s">
        <v>68</v>
      </c>
      <c r="D340" s="4" t="s">
        <v>244</v>
      </c>
      <c r="E340" s="4" t="s">
        <v>26</v>
      </c>
      <c r="F340" s="4" t="s">
        <v>32</v>
      </c>
      <c r="G340" s="13">
        <v>0</v>
      </c>
      <c r="H340" s="14"/>
      <c r="I340" s="29" t="e">
        <f t="shared" si="19"/>
        <v>#DIV/0!</v>
      </c>
    </row>
    <row r="341" spans="1:9" outlineLevel="5">
      <c r="A341" s="3" t="s">
        <v>35</v>
      </c>
      <c r="B341" s="4" t="s">
        <v>243</v>
      </c>
      <c r="C341" s="4" t="s">
        <v>68</v>
      </c>
      <c r="D341" s="4" t="s">
        <v>244</v>
      </c>
      <c r="E341" s="4" t="s">
        <v>26</v>
      </c>
      <c r="F341" s="4" t="s">
        <v>36</v>
      </c>
      <c r="G341" s="13">
        <v>1000</v>
      </c>
      <c r="H341" s="14">
        <v>0</v>
      </c>
      <c r="I341" s="29">
        <f t="shared" si="19"/>
        <v>0</v>
      </c>
    </row>
    <row r="342" spans="1:9" ht="25.5" outlineLevel="5">
      <c r="A342" s="3" t="s">
        <v>31</v>
      </c>
      <c r="B342" s="4" t="s">
        <v>243</v>
      </c>
      <c r="C342" s="4" t="s">
        <v>68</v>
      </c>
      <c r="D342" s="4" t="s">
        <v>244</v>
      </c>
      <c r="E342" s="4" t="s">
        <v>26</v>
      </c>
      <c r="F342" s="4" t="s">
        <v>32</v>
      </c>
      <c r="G342" s="13">
        <f>290+10000-2007+142</f>
        <v>8425</v>
      </c>
      <c r="H342" s="14">
        <v>8425</v>
      </c>
      <c r="I342" s="29">
        <f t="shared" si="19"/>
        <v>100</v>
      </c>
    </row>
    <row r="343" spans="1:9" ht="25.5" outlineLevel="4">
      <c r="A343" s="3" t="s">
        <v>33</v>
      </c>
      <c r="B343" s="4" t="s">
        <v>243</v>
      </c>
      <c r="C343" s="4" t="s">
        <v>68</v>
      </c>
      <c r="D343" s="4" t="s">
        <v>244</v>
      </c>
      <c r="E343" s="4" t="s">
        <v>34</v>
      </c>
      <c r="F343" s="4" t="s">
        <v>10</v>
      </c>
      <c r="G343" s="13">
        <f>G344</f>
        <v>3000</v>
      </c>
      <c r="H343" s="14">
        <f>H344</f>
        <v>2365.42</v>
      </c>
      <c r="I343" s="29">
        <f t="shared" si="19"/>
        <v>78.847333333333339</v>
      </c>
    </row>
    <row r="344" spans="1:9" outlineLevel="5">
      <c r="A344" s="3" t="s">
        <v>35</v>
      </c>
      <c r="B344" s="4" t="s">
        <v>243</v>
      </c>
      <c r="C344" s="4" t="s">
        <v>68</v>
      </c>
      <c r="D344" s="4" t="s">
        <v>244</v>
      </c>
      <c r="E344" s="4" t="s">
        <v>34</v>
      </c>
      <c r="F344" s="4" t="s">
        <v>36</v>
      </c>
      <c r="G344" s="13">
        <v>3000</v>
      </c>
      <c r="H344" s="14">
        <v>2365.42</v>
      </c>
      <c r="I344" s="29">
        <f t="shared" si="19"/>
        <v>78.847333333333339</v>
      </c>
    </row>
    <row r="345" spans="1:9" outlineLevel="1">
      <c r="A345" s="3" t="s">
        <v>86</v>
      </c>
      <c r="B345" s="4" t="s">
        <v>243</v>
      </c>
      <c r="C345" s="4" t="s">
        <v>87</v>
      </c>
      <c r="D345" s="4" t="s">
        <v>9</v>
      </c>
      <c r="E345" s="4" t="s">
        <v>10</v>
      </c>
      <c r="F345" s="4" t="s">
        <v>10</v>
      </c>
      <c r="G345" s="13">
        <f t="shared" ref="G345:H348" si="20">G346</f>
        <v>415010</v>
      </c>
      <c r="H345" s="14">
        <f t="shared" si="20"/>
        <v>362224.74</v>
      </c>
      <c r="I345" s="29">
        <f t="shared" si="19"/>
        <v>87.280966723693396</v>
      </c>
    </row>
    <row r="346" spans="1:9" ht="25.5" outlineLevel="2">
      <c r="A346" s="3" t="s">
        <v>110</v>
      </c>
      <c r="B346" s="4" t="s">
        <v>243</v>
      </c>
      <c r="C346" s="4" t="s">
        <v>111</v>
      </c>
      <c r="D346" s="4" t="s">
        <v>9</v>
      </c>
      <c r="E346" s="4" t="s">
        <v>10</v>
      </c>
      <c r="F346" s="4" t="s">
        <v>10</v>
      </c>
      <c r="G346" s="13">
        <f t="shared" si="20"/>
        <v>415010</v>
      </c>
      <c r="H346" s="14">
        <f t="shared" si="20"/>
        <v>362224.74</v>
      </c>
      <c r="I346" s="29">
        <f t="shared" si="19"/>
        <v>87.280966723693396</v>
      </c>
    </row>
    <row r="347" spans="1:9" ht="25.5" outlineLevel="3">
      <c r="A347" s="3" t="s">
        <v>245</v>
      </c>
      <c r="B347" s="4" t="s">
        <v>243</v>
      </c>
      <c r="C347" s="4" t="s">
        <v>111</v>
      </c>
      <c r="D347" s="4" t="s">
        <v>246</v>
      </c>
      <c r="E347" s="4" t="s">
        <v>10</v>
      </c>
      <c r="F347" s="4" t="s">
        <v>10</v>
      </c>
      <c r="G347" s="13">
        <f t="shared" si="20"/>
        <v>415010</v>
      </c>
      <c r="H347" s="14">
        <f t="shared" si="20"/>
        <v>362224.74</v>
      </c>
      <c r="I347" s="29">
        <f t="shared" si="19"/>
        <v>87.280966723693396</v>
      </c>
    </row>
    <row r="348" spans="1:9" ht="25.5" outlineLevel="4">
      <c r="A348" s="3" t="s">
        <v>25</v>
      </c>
      <c r="B348" s="4" t="s">
        <v>243</v>
      </c>
      <c r="C348" s="4" t="s">
        <v>111</v>
      </c>
      <c r="D348" s="4" t="s">
        <v>246</v>
      </c>
      <c r="E348" s="4" t="s">
        <v>26</v>
      </c>
      <c r="F348" s="4" t="s">
        <v>10</v>
      </c>
      <c r="G348" s="13">
        <f t="shared" si="20"/>
        <v>415010</v>
      </c>
      <c r="H348" s="14">
        <f t="shared" si="20"/>
        <v>362224.74</v>
      </c>
      <c r="I348" s="29">
        <f t="shared" si="19"/>
        <v>87.280966723693396</v>
      </c>
    </row>
    <row r="349" spans="1:9" outlineLevel="5">
      <c r="A349" s="3" t="s">
        <v>29</v>
      </c>
      <c r="B349" s="4" t="s">
        <v>243</v>
      </c>
      <c r="C349" s="4" t="s">
        <v>111</v>
      </c>
      <c r="D349" s="4" t="s">
        <v>246</v>
      </c>
      <c r="E349" s="4" t="s">
        <v>26</v>
      </c>
      <c r="F349" s="4" t="s">
        <v>30</v>
      </c>
      <c r="G349" s="13">
        <v>415010</v>
      </c>
      <c r="H349" s="14">
        <v>362224.74</v>
      </c>
      <c r="I349" s="29">
        <f t="shared" si="19"/>
        <v>87.280966723693396</v>
      </c>
    </row>
    <row r="350" spans="1:9" ht="29.25" customHeight="1">
      <c r="A350" s="3" t="s">
        <v>247</v>
      </c>
      <c r="B350" s="4" t="s">
        <v>248</v>
      </c>
      <c r="C350" s="4" t="s">
        <v>8</v>
      </c>
      <c r="D350" s="4" t="s">
        <v>9</v>
      </c>
      <c r="E350" s="4" t="s">
        <v>10</v>
      </c>
      <c r="F350" s="4" t="s">
        <v>10</v>
      </c>
      <c r="G350" s="13">
        <f t="shared" ref="G350:H352" si="21">G351</f>
        <v>1328359.1299999999</v>
      </c>
      <c r="H350" s="14">
        <f t="shared" si="21"/>
        <v>1049448.21</v>
      </c>
      <c r="I350" s="29">
        <f t="shared" si="19"/>
        <v>79.003349794418938</v>
      </c>
    </row>
    <row r="351" spans="1:9" ht="25.5" outlineLevel="1">
      <c r="A351" s="3" t="s">
        <v>249</v>
      </c>
      <c r="B351" s="4" t="s">
        <v>248</v>
      </c>
      <c r="C351" s="4" t="s">
        <v>250</v>
      </c>
      <c r="D351" s="4" t="s">
        <v>9</v>
      </c>
      <c r="E351" s="4" t="s">
        <v>10</v>
      </c>
      <c r="F351" s="4" t="s">
        <v>10</v>
      </c>
      <c r="G351" s="13">
        <f t="shared" si="21"/>
        <v>1328359.1299999999</v>
      </c>
      <c r="H351" s="14">
        <f t="shared" si="21"/>
        <v>1049448.21</v>
      </c>
      <c r="I351" s="29">
        <f t="shared" si="19"/>
        <v>79.003349794418938</v>
      </c>
    </row>
    <row r="352" spans="1:9" ht="38.25" outlineLevel="2">
      <c r="A352" s="3" t="s">
        <v>251</v>
      </c>
      <c r="B352" s="4" t="s">
        <v>248</v>
      </c>
      <c r="C352" s="4" t="s">
        <v>252</v>
      </c>
      <c r="D352" s="4" t="s">
        <v>9</v>
      </c>
      <c r="E352" s="4" t="s">
        <v>10</v>
      </c>
      <c r="F352" s="4" t="s">
        <v>10</v>
      </c>
      <c r="G352" s="13">
        <f t="shared" si="21"/>
        <v>1328359.1299999999</v>
      </c>
      <c r="H352" s="14">
        <f t="shared" si="21"/>
        <v>1049448.21</v>
      </c>
      <c r="I352" s="29">
        <f t="shared" si="19"/>
        <v>79.003349794418938</v>
      </c>
    </row>
    <row r="353" spans="1:9" outlineLevel="3">
      <c r="A353" s="3" t="s">
        <v>253</v>
      </c>
      <c r="B353" s="4" t="s">
        <v>248</v>
      </c>
      <c r="C353" s="4" t="s">
        <v>252</v>
      </c>
      <c r="D353" s="4" t="s">
        <v>254</v>
      </c>
      <c r="E353" s="4" t="s">
        <v>10</v>
      </c>
      <c r="F353" s="4" t="s">
        <v>10</v>
      </c>
      <c r="G353" s="13">
        <f>G354+G358+G364</f>
        <v>1328359.1299999999</v>
      </c>
      <c r="H353" s="14">
        <f>H354+H358+H364</f>
        <v>1049448.21</v>
      </c>
      <c r="I353" s="29">
        <f t="shared" si="19"/>
        <v>79.003349794418938</v>
      </c>
    </row>
    <row r="354" spans="1:9" ht="27" customHeight="1" outlineLevel="4">
      <c r="A354" s="3" t="s">
        <v>238</v>
      </c>
      <c r="B354" s="4" t="s">
        <v>248</v>
      </c>
      <c r="C354" s="4" t="s">
        <v>252</v>
      </c>
      <c r="D354" s="4" t="s">
        <v>254</v>
      </c>
      <c r="E354" s="4" t="s">
        <v>239</v>
      </c>
      <c r="F354" s="4" t="s">
        <v>10</v>
      </c>
      <c r="G354" s="13">
        <f>G355+G357+G356</f>
        <v>1262142.1299999999</v>
      </c>
      <c r="H354" s="14">
        <f>H355+H357+H356</f>
        <v>1023687.4500000001</v>
      </c>
      <c r="I354" s="29">
        <f t="shared" si="19"/>
        <v>81.107145199249487</v>
      </c>
    </row>
    <row r="355" spans="1:9" outlineLevel="5">
      <c r="A355" s="3" t="s">
        <v>19</v>
      </c>
      <c r="B355" s="4" t="s">
        <v>248</v>
      </c>
      <c r="C355" s="4" t="s">
        <v>252</v>
      </c>
      <c r="D355" s="4" t="s">
        <v>254</v>
      </c>
      <c r="E355" s="4" t="s">
        <v>239</v>
      </c>
      <c r="F355" s="4" t="s">
        <v>20</v>
      </c>
      <c r="G355" s="13">
        <f>1050000-81756</f>
        <v>968244</v>
      </c>
      <c r="H355" s="14">
        <v>778451.43</v>
      </c>
      <c r="I355" s="29">
        <f t="shared" si="19"/>
        <v>80.398270477276384</v>
      </c>
    </row>
    <row r="356" spans="1:9" outlineLevel="5">
      <c r="A356" s="3" t="s">
        <v>45</v>
      </c>
      <c r="B356" s="4" t="s">
        <v>248</v>
      </c>
      <c r="C356" s="4" t="s">
        <v>252</v>
      </c>
      <c r="D356" s="4" t="s">
        <v>254</v>
      </c>
      <c r="E356" s="4" t="s">
        <v>239</v>
      </c>
      <c r="F356" s="4" t="s">
        <v>46</v>
      </c>
      <c r="G356" s="13">
        <v>185</v>
      </c>
      <c r="H356" s="14">
        <v>85</v>
      </c>
      <c r="I356" s="29">
        <f t="shared" si="19"/>
        <v>45.945945945945951</v>
      </c>
    </row>
    <row r="357" spans="1:9" outlineLevel="5">
      <c r="A357" s="3" t="s">
        <v>21</v>
      </c>
      <c r="B357" s="4" t="s">
        <v>248</v>
      </c>
      <c r="C357" s="4" t="s">
        <v>252</v>
      </c>
      <c r="D357" s="4" t="s">
        <v>254</v>
      </c>
      <c r="E357" s="4" t="s">
        <v>239</v>
      </c>
      <c r="F357" s="4" t="s">
        <v>22</v>
      </c>
      <c r="G357" s="13">
        <f>317000-23286.87</f>
        <v>293713.13</v>
      </c>
      <c r="H357" s="14">
        <v>245151.02</v>
      </c>
      <c r="I357" s="29">
        <f t="shared" si="19"/>
        <v>83.466142626991171</v>
      </c>
    </row>
    <row r="358" spans="1:9" ht="25.5" outlineLevel="4">
      <c r="A358" s="3" t="s">
        <v>25</v>
      </c>
      <c r="B358" s="4" t="s">
        <v>248</v>
      </c>
      <c r="C358" s="4" t="s">
        <v>252</v>
      </c>
      <c r="D358" s="4" t="s">
        <v>254</v>
      </c>
      <c r="E358" s="4" t="s">
        <v>26</v>
      </c>
      <c r="F358" s="4" t="s">
        <v>10</v>
      </c>
      <c r="G358" s="13">
        <f>G359+G361+G362+G363+G360</f>
        <v>65717</v>
      </c>
      <c r="H358" s="14">
        <f>H359+H361+H362+H363+H360</f>
        <v>25469.78</v>
      </c>
      <c r="I358" s="29">
        <f t="shared" si="19"/>
        <v>38.756760046867626</v>
      </c>
    </row>
    <row r="359" spans="1:9" outlineLevel="5">
      <c r="A359" s="3" t="s">
        <v>27</v>
      </c>
      <c r="B359" s="4" t="s">
        <v>248</v>
      </c>
      <c r="C359" s="4" t="s">
        <v>252</v>
      </c>
      <c r="D359" s="4" t="s">
        <v>254</v>
      </c>
      <c r="E359" s="4" t="s">
        <v>26</v>
      </c>
      <c r="F359" s="4" t="s">
        <v>28</v>
      </c>
      <c r="G359" s="13">
        <v>30000</v>
      </c>
      <c r="H359" s="14">
        <v>18363.080000000002</v>
      </c>
      <c r="I359" s="29">
        <f t="shared" si="19"/>
        <v>61.210266666666669</v>
      </c>
    </row>
    <row r="360" spans="1:9" ht="25.5" outlineLevel="5">
      <c r="A360" s="3" t="s">
        <v>49</v>
      </c>
      <c r="B360" s="4" t="s">
        <v>248</v>
      </c>
      <c r="C360" s="4" t="s">
        <v>252</v>
      </c>
      <c r="D360" s="4" t="s">
        <v>254</v>
      </c>
      <c r="E360" s="4" t="s">
        <v>26</v>
      </c>
      <c r="F360" s="4" t="s">
        <v>50</v>
      </c>
      <c r="G360" s="13">
        <v>350</v>
      </c>
      <c r="H360" s="14">
        <v>350</v>
      </c>
      <c r="I360" s="29">
        <f t="shared" si="19"/>
        <v>100</v>
      </c>
    </row>
    <row r="361" spans="1:9" outlineLevel="5">
      <c r="A361" s="3" t="s">
        <v>29</v>
      </c>
      <c r="B361" s="4" t="s">
        <v>248</v>
      </c>
      <c r="C361" s="4" t="s">
        <v>252</v>
      </c>
      <c r="D361" s="4" t="s">
        <v>254</v>
      </c>
      <c r="E361" s="4" t="s">
        <v>26</v>
      </c>
      <c r="F361" s="4" t="s">
        <v>30</v>
      </c>
      <c r="G361" s="13">
        <f>67500-32256-350-185</f>
        <v>34709</v>
      </c>
      <c r="H361" s="14">
        <v>6100</v>
      </c>
      <c r="I361" s="29">
        <f t="shared" si="19"/>
        <v>17.574692442882249</v>
      </c>
    </row>
    <row r="362" spans="1:9" ht="13.5" customHeight="1" outlineLevel="5">
      <c r="A362" s="3" t="s">
        <v>51</v>
      </c>
      <c r="B362" s="4" t="s">
        <v>248</v>
      </c>
      <c r="C362" s="4" t="s">
        <v>252</v>
      </c>
      <c r="D362" s="4" t="s">
        <v>254</v>
      </c>
      <c r="E362" s="4" t="s">
        <v>26</v>
      </c>
      <c r="F362" s="4" t="s">
        <v>52</v>
      </c>
      <c r="G362" s="13">
        <v>558</v>
      </c>
      <c r="H362" s="14">
        <v>557.1</v>
      </c>
      <c r="I362" s="29">
        <f t="shared" si="19"/>
        <v>99.838709677419359</v>
      </c>
    </row>
    <row r="363" spans="1:9" ht="25.5" outlineLevel="5">
      <c r="A363" s="3" t="s">
        <v>31</v>
      </c>
      <c r="B363" s="4" t="s">
        <v>248</v>
      </c>
      <c r="C363" s="4" t="s">
        <v>252</v>
      </c>
      <c r="D363" s="4" t="s">
        <v>254</v>
      </c>
      <c r="E363" s="4" t="s">
        <v>26</v>
      </c>
      <c r="F363" s="4" t="s">
        <v>32</v>
      </c>
      <c r="G363" s="13">
        <v>100</v>
      </c>
      <c r="H363" s="14">
        <v>99.6</v>
      </c>
      <c r="I363" s="29">
        <f t="shared" si="19"/>
        <v>99.6</v>
      </c>
    </row>
    <row r="364" spans="1:9" ht="25.5" outlineLevel="4">
      <c r="A364" s="3" t="s">
        <v>33</v>
      </c>
      <c r="B364" s="4" t="s">
        <v>248</v>
      </c>
      <c r="C364" s="4" t="s">
        <v>252</v>
      </c>
      <c r="D364" s="4" t="s">
        <v>254</v>
      </c>
      <c r="E364" s="4" t="s">
        <v>34</v>
      </c>
      <c r="F364" s="4" t="s">
        <v>10</v>
      </c>
      <c r="G364" s="13">
        <f>G365</f>
        <v>500</v>
      </c>
      <c r="H364" s="14">
        <f>H365</f>
        <v>290.98</v>
      </c>
      <c r="I364" s="29">
        <f t="shared" si="19"/>
        <v>58.196000000000005</v>
      </c>
    </row>
    <row r="365" spans="1:9" outlineLevel="5">
      <c r="A365" s="3" t="s">
        <v>35</v>
      </c>
      <c r="B365" s="4" t="s">
        <v>248</v>
      </c>
      <c r="C365" s="4" t="s">
        <v>252</v>
      </c>
      <c r="D365" s="4" t="s">
        <v>254</v>
      </c>
      <c r="E365" s="4" t="s">
        <v>34</v>
      </c>
      <c r="F365" s="4" t="s">
        <v>36</v>
      </c>
      <c r="G365" s="13">
        <v>500</v>
      </c>
      <c r="H365" s="14">
        <v>290.98</v>
      </c>
      <c r="I365" s="29">
        <f t="shared" si="19"/>
        <v>58.196000000000005</v>
      </c>
    </row>
    <row r="366" spans="1:9">
      <c r="A366" s="3" t="s">
        <v>255</v>
      </c>
      <c r="B366" s="4" t="s">
        <v>256</v>
      </c>
      <c r="C366" s="4" t="s">
        <v>8</v>
      </c>
      <c r="D366" s="4" t="s">
        <v>9</v>
      </c>
      <c r="E366" s="4" t="s">
        <v>10</v>
      </c>
      <c r="F366" s="4" t="s">
        <v>10</v>
      </c>
      <c r="G366" s="13">
        <f>G367</f>
        <v>790217</v>
      </c>
      <c r="H366" s="14">
        <f>H367</f>
        <v>622809.30999999994</v>
      </c>
      <c r="I366" s="29">
        <f t="shared" si="19"/>
        <v>78.81497234303994</v>
      </c>
    </row>
    <row r="367" spans="1:9" outlineLevel="1">
      <c r="A367" s="3" t="s">
        <v>11</v>
      </c>
      <c r="B367" s="4" t="s">
        <v>256</v>
      </c>
      <c r="C367" s="4" t="s">
        <v>12</v>
      </c>
      <c r="D367" s="4" t="s">
        <v>9</v>
      </c>
      <c r="E367" s="4" t="s">
        <v>10</v>
      </c>
      <c r="F367" s="4" t="s">
        <v>10</v>
      </c>
      <c r="G367" s="13">
        <f>G368</f>
        <v>790217</v>
      </c>
      <c r="H367" s="14">
        <f>H368</f>
        <v>622809.30999999994</v>
      </c>
      <c r="I367" s="29">
        <f t="shared" si="19"/>
        <v>78.81497234303994</v>
      </c>
    </row>
    <row r="368" spans="1:9" ht="39.75" customHeight="1" outlineLevel="2">
      <c r="A368" s="3" t="s">
        <v>218</v>
      </c>
      <c r="B368" s="4" t="s">
        <v>256</v>
      </c>
      <c r="C368" s="4" t="s">
        <v>219</v>
      </c>
      <c r="D368" s="4" t="s">
        <v>9</v>
      </c>
      <c r="E368" s="4" t="s">
        <v>10</v>
      </c>
      <c r="F368" s="4" t="s">
        <v>10</v>
      </c>
      <c r="G368" s="13">
        <f>G369+G373</f>
        <v>790217</v>
      </c>
      <c r="H368" s="14">
        <f>H369+H373</f>
        <v>622809.30999999994</v>
      </c>
      <c r="I368" s="29">
        <f t="shared" si="19"/>
        <v>78.81497234303994</v>
      </c>
    </row>
    <row r="369" spans="1:9" ht="28.5" customHeight="1" outlineLevel="3">
      <c r="A369" s="3" t="s">
        <v>257</v>
      </c>
      <c r="B369" s="4" t="s">
        <v>256</v>
      </c>
      <c r="C369" s="4" t="s">
        <v>219</v>
      </c>
      <c r="D369" s="4" t="s">
        <v>258</v>
      </c>
      <c r="E369" s="4" t="s">
        <v>10</v>
      </c>
      <c r="F369" s="4" t="s">
        <v>10</v>
      </c>
      <c r="G369" s="13">
        <f>G370</f>
        <v>733417</v>
      </c>
      <c r="H369" s="14">
        <f>H370</f>
        <v>606411.37</v>
      </c>
      <c r="I369" s="29">
        <f t="shared" si="19"/>
        <v>82.683026163833134</v>
      </c>
    </row>
    <row r="370" spans="1:9" ht="25.5" outlineLevel="4">
      <c r="A370" s="3" t="s">
        <v>17</v>
      </c>
      <c r="B370" s="4" t="s">
        <v>256</v>
      </c>
      <c r="C370" s="4" t="s">
        <v>219</v>
      </c>
      <c r="D370" s="4" t="s">
        <v>258</v>
      </c>
      <c r="E370" s="4" t="s">
        <v>18</v>
      </c>
      <c r="F370" s="4" t="s">
        <v>10</v>
      </c>
      <c r="G370" s="13">
        <f>G371+G372</f>
        <v>733417</v>
      </c>
      <c r="H370" s="14">
        <f>H371+H372</f>
        <v>606411.37</v>
      </c>
      <c r="I370" s="29">
        <f t="shared" si="19"/>
        <v>82.683026163833134</v>
      </c>
    </row>
    <row r="371" spans="1:9" outlineLevel="5">
      <c r="A371" s="3" t="s">
        <v>19</v>
      </c>
      <c r="B371" s="4" t="s">
        <v>256</v>
      </c>
      <c r="C371" s="4" t="s">
        <v>219</v>
      </c>
      <c r="D371" s="4" t="s">
        <v>258</v>
      </c>
      <c r="E371" s="4" t="s">
        <v>18</v>
      </c>
      <c r="F371" s="4" t="s">
        <v>20</v>
      </c>
      <c r="G371" s="13">
        <v>563300</v>
      </c>
      <c r="H371" s="14">
        <v>471709.16</v>
      </c>
      <c r="I371" s="29">
        <f t="shared" si="19"/>
        <v>83.740308894017389</v>
      </c>
    </row>
    <row r="372" spans="1:9" outlineLevel="5">
      <c r="A372" s="3" t="s">
        <v>21</v>
      </c>
      <c r="B372" s="4" t="s">
        <v>256</v>
      </c>
      <c r="C372" s="4" t="s">
        <v>219</v>
      </c>
      <c r="D372" s="4" t="s">
        <v>258</v>
      </c>
      <c r="E372" s="4" t="s">
        <v>18</v>
      </c>
      <c r="F372" s="4" t="s">
        <v>22</v>
      </c>
      <c r="G372" s="13">
        <v>170117</v>
      </c>
      <c r="H372" s="14">
        <v>134702.21</v>
      </c>
      <c r="I372" s="29">
        <f t="shared" si="19"/>
        <v>79.182098203001459</v>
      </c>
    </row>
    <row r="373" spans="1:9" ht="25.5" outlineLevel="3">
      <c r="A373" s="3" t="s">
        <v>259</v>
      </c>
      <c r="B373" s="4" t="s">
        <v>256</v>
      </c>
      <c r="C373" s="4" t="s">
        <v>219</v>
      </c>
      <c r="D373" s="4" t="s">
        <v>260</v>
      </c>
      <c r="E373" s="4" t="s">
        <v>10</v>
      </c>
      <c r="F373" s="4" t="s">
        <v>10</v>
      </c>
      <c r="G373" s="13">
        <f>G374+G377+G380</f>
        <v>56800</v>
      </c>
      <c r="H373" s="14">
        <f>H374+H377+H380</f>
        <v>16397.939999999999</v>
      </c>
      <c r="I373" s="29">
        <f t="shared" si="19"/>
        <v>28.869612676056335</v>
      </c>
    </row>
    <row r="374" spans="1:9" ht="25.5" outlineLevel="4">
      <c r="A374" s="3" t="s">
        <v>17</v>
      </c>
      <c r="B374" s="4" t="s">
        <v>256</v>
      </c>
      <c r="C374" s="4" t="s">
        <v>219</v>
      </c>
      <c r="D374" s="4" t="s">
        <v>260</v>
      </c>
      <c r="E374" s="4" t="s">
        <v>18</v>
      </c>
      <c r="F374" s="4" t="s">
        <v>10</v>
      </c>
      <c r="G374" s="13">
        <f>G375+G376</f>
        <v>40402</v>
      </c>
      <c r="H374" s="14">
        <f>H375+H376</f>
        <v>0</v>
      </c>
      <c r="I374" s="29">
        <f t="shared" si="19"/>
        <v>0</v>
      </c>
    </row>
    <row r="375" spans="1:9" outlineLevel="5">
      <c r="A375" s="3" t="s">
        <v>19</v>
      </c>
      <c r="B375" s="4" t="s">
        <v>256</v>
      </c>
      <c r="C375" s="4" t="s">
        <v>219</v>
      </c>
      <c r="D375" s="4" t="s">
        <v>260</v>
      </c>
      <c r="E375" s="4" t="s">
        <v>18</v>
      </c>
      <c r="F375" s="4" t="s">
        <v>20</v>
      </c>
      <c r="G375" s="13">
        <f>40395-9269</f>
        <v>31126</v>
      </c>
      <c r="H375" s="14">
        <v>0</v>
      </c>
      <c r="I375" s="29">
        <f t="shared" si="19"/>
        <v>0</v>
      </c>
    </row>
    <row r="376" spans="1:9" outlineLevel="5">
      <c r="A376" s="3" t="s">
        <v>21</v>
      </c>
      <c r="B376" s="4" t="s">
        <v>256</v>
      </c>
      <c r="C376" s="4" t="s">
        <v>219</v>
      </c>
      <c r="D376" s="4" t="s">
        <v>260</v>
      </c>
      <c r="E376" s="4" t="s">
        <v>18</v>
      </c>
      <c r="F376" s="4" t="s">
        <v>22</v>
      </c>
      <c r="G376" s="13">
        <f>12095-20-2799</f>
        <v>9276</v>
      </c>
      <c r="H376" s="14">
        <v>0</v>
      </c>
      <c r="I376" s="29">
        <f t="shared" si="19"/>
        <v>0</v>
      </c>
    </row>
    <row r="377" spans="1:9" ht="25.5" outlineLevel="4">
      <c r="A377" s="3" t="s">
        <v>25</v>
      </c>
      <c r="B377" s="4" t="s">
        <v>256</v>
      </c>
      <c r="C377" s="4" t="s">
        <v>219</v>
      </c>
      <c r="D377" s="4" t="s">
        <v>260</v>
      </c>
      <c r="E377" s="4" t="s">
        <v>26</v>
      </c>
      <c r="F377" s="4" t="s">
        <v>10</v>
      </c>
      <c r="G377" s="13">
        <f>G378+G379</f>
        <v>16278</v>
      </c>
      <c r="H377" s="14">
        <f>H378+H379</f>
        <v>16278</v>
      </c>
      <c r="I377" s="29">
        <f t="shared" si="19"/>
        <v>100</v>
      </c>
    </row>
    <row r="378" spans="1:9" outlineLevel="5">
      <c r="A378" s="3" t="s">
        <v>29</v>
      </c>
      <c r="B378" s="4" t="s">
        <v>256</v>
      </c>
      <c r="C378" s="4" t="s">
        <v>219</v>
      </c>
      <c r="D378" s="4" t="s">
        <v>260</v>
      </c>
      <c r="E378" s="4" t="s">
        <v>26</v>
      </c>
      <c r="F378" s="4" t="s">
        <v>30</v>
      </c>
      <c r="G378" s="13">
        <v>4210</v>
      </c>
      <c r="H378" s="14">
        <v>4210</v>
      </c>
      <c r="I378" s="29">
        <f t="shared" si="19"/>
        <v>100</v>
      </c>
    </row>
    <row r="379" spans="1:9" ht="13.5" customHeight="1" outlineLevel="5">
      <c r="A379" s="3" t="s">
        <v>51</v>
      </c>
      <c r="B379" s="4" t="s">
        <v>256</v>
      </c>
      <c r="C379" s="4" t="s">
        <v>219</v>
      </c>
      <c r="D379" s="4" t="s">
        <v>260</v>
      </c>
      <c r="E379" s="4" t="s">
        <v>26</v>
      </c>
      <c r="F379" s="4" t="s">
        <v>52</v>
      </c>
      <c r="G379" s="13">
        <v>12068</v>
      </c>
      <c r="H379" s="14">
        <v>12068</v>
      </c>
      <c r="I379" s="29">
        <f t="shared" si="19"/>
        <v>100</v>
      </c>
    </row>
    <row r="380" spans="1:9" ht="25.5" outlineLevel="4">
      <c r="A380" s="3" t="s">
        <v>33</v>
      </c>
      <c r="B380" s="4" t="s">
        <v>256</v>
      </c>
      <c r="C380" s="4" t="s">
        <v>219</v>
      </c>
      <c r="D380" s="4" t="s">
        <v>260</v>
      </c>
      <c r="E380" s="4" t="s">
        <v>34</v>
      </c>
      <c r="F380" s="4" t="s">
        <v>10</v>
      </c>
      <c r="G380" s="13">
        <f>G381</f>
        <v>120</v>
      </c>
      <c r="H380" s="14">
        <f>H381</f>
        <v>119.94</v>
      </c>
      <c r="I380" s="29">
        <f t="shared" si="19"/>
        <v>99.949999999999989</v>
      </c>
    </row>
    <row r="381" spans="1:9" outlineLevel="5">
      <c r="A381" s="7" t="s">
        <v>35</v>
      </c>
      <c r="B381" s="8" t="s">
        <v>256</v>
      </c>
      <c r="C381" s="8" t="s">
        <v>219</v>
      </c>
      <c r="D381" s="8" t="s">
        <v>260</v>
      </c>
      <c r="E381" s="8" t="s">
        <v>34</v>
      </c>
      <c r="F381" s="8" t="s">
        <v>36</v>
      </c>
      <c r="G381" s="15">
        <f>100+20</f>
        <v>120</v>
      </c>
      <c r="H381" s="16">
        <v>119.94</v>
      </c>
      <c r="I381" s="29">
        <f t="shared" si="19"/>
        <v>99.949999999999989</v>
      </c>
    </row>
    <row r="382" spans="1:9" ht="18" customHeight="1">
      <c r="A382" s="49" t="s">
        <v>261</v>
      </c>
      <c r="B382" s="49"/>
      <c r="C382" s="49"/>
      <c r="D382" s="49"/>
      <c r="E382" s="49"/>
      <c r="F382" s="49"/>
      <c r="G382" s="13">
        <f>G4+G21+G273+G299+G328+G350+G366</f>
        <v>183304164.13</v>
      </c>
      <c r="H382" s="14">
        <f>H4+H21+H273+H299+H328+H350+H366</f>
        <v>156786236.41000003</v>
      </c>
      <c r="I382" s="29">
        <f t="shared" si="19"/>
        <v>85.53337408025638</v>
      </c>
    </row>
    <row r="383" spans="1:9">
      <c r="A383" s="1"/>
      <c r="B383" s="1"/>
      <c r="C383" s="1"/>
      <c r="D383" s="1"/>
      <c r="E383" s="1"/>
      <c r="F383" s="1"/>
      <c r="G383" s="10"/>
      <c r="H383" s="11"/>
    </row>
    <row r="384" spans="1:9" ht="1.5" customHeight="1">
      <c r="A384" s="45"/>
      <c r="B384" s="45"/>
      <c r="C384" s="45"/>
      <c r="D384" s="45"/>
      <c r="E384" s="45"/>
      <c r="F384" s="45"/>
      <c r="G384" s="45"/>
    </row>
    <row r="385" spans="1:19" s="19" customFormat="1" ht="57" customHeight="1">
      <c r="A385" s="46" t="s">
        <v>265</v>
      </c>
      <c r="B385" s="46"/>
      <c r="C385" s="46"/>
      <c r="D385" s="46"/>
      <c r="E385" s="46"/>
      <c r="F385" s="46"/>
      <c r="G385" s="46"/>
      <c r="H385" s="46"/>
      <c r="I385" s="46"/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1:19" s="22" customFormat="1" ht="4.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20"/>
      <c r="K386" s="20"/>
      <c r="L386" s="20"/>
      <c r="M386" s="20"/>
      <c r="N386" s="20"/>
      <c r="O386" s="20"/>
      <c r="P386" s="21"/>
      <c r="R386" s="23"/>
      <c r="S386" s="24"/>
    </row>
    <row r="387" spans="1:19" s="22" customFormat="1" ht="32.25" customHeight="1">
      <c r="A387" s="25" t="s">
        <v>264</v>
      </c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6"/>
      <c r="R387" s="23"/>
      <c r="S387" s="24"/>
    </row>
  </sheetData>
  <mergeCells count="5">
    <mergeCell ref="A384:G384"/>
    <mergeCell ref="A385:I386"/>
    <mergeCell ref="A1:I1"/>
    <mergeCell ref="A2:G2"/>
    <mergeCell ref="A382:F382"/>
  </mergeCells>
  <pageMargins left="0.78740157480314965" right="0.59055118110236227" top="0.41" bottom="0.39" header="0.15748031496062992" footer="0.15748031496062992"/>
  <pageSetup paperSize="9" scale="76" fitToHeight="0" orientation="portrait" blackAndWhite="1" r:id="rId1"/>
  <rowBreaks count="9" manualBreakCount="9">
    <brk id="51" max="8" man="1"/>
    <brk id="92" max="8" man="1"/>
    <brk id="131" max="8" man="1"/>
    <brk id="168" max="8" man="1"/>
    <brk id="196" max="8" man="1"/>
    <brk id="228" max="8" man="1"/>
    <brk id="266" max="8" man="1"/>
    <brk id="312" max="8" man="1"/>
    <brk id="36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2014-12-02T12:29:55Z</cp:lastPrinted>
  <dcterms:created xsi:type="dcterms:W3CDTF">2014-04-02T06:18:11Z</dcterms:created>
  <dcterms:modified xsi:type="dcterms:W3CDTF">2014-12-03T08:08:52Z</dcterms:modified>
</cp:coreProperties>
</file>