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10"/>
  </bookViews>
  <sheets>
    <sheet name="Документ" sheetId="1" r:id="rId1"/>
  </sheets>
  <definedNames>
    <definedName name="_xlnm.Print_Titles" localSheetId="0">Документ!$2:$2</definedName>
  </definedNames>
  <calcPr calcId="124519"/>
</workbook>
</file>

<file path=xl/calcChain.xml><?xml version="1.0" encoding="utf-8"?>
<calcChain xmlns="http://schemas.openxmlformats.org/spreadsheetml/2006/main">
  <c r="M154" i="1"/>
  <c r="N154"/>
  <c r="O154"/>
  <c r="P154"/>
  <c r="Q154"/>
  <c r="R154"/>
  <c r="S154"/>
  <c r="T154"/>
  <c r="U154"/>
  <c r="L154"/>
  <c r="L212"/>
  <c r="L226"/>
  <c r="V232"/>
  <c r="U231"/>
  <c r="T231"/>
  <c r="T230" s="1"/>
  <c r="S231"/>
  <c r="R231"/>
  <c r="R230" s="1"/>
  <c r="Q231"/>
  <c r="P231"/>
  <c r="P230" s="1"/>
  <c r="O231"/>
  <c r="N231"/>
  <c r="N230" s="1"/>
  <c r="M231"/>
  <c r="L231"/>
  <c r="L230" s="1"/>
  <c r="U230"/>
  <c r="S230"/>
  <c r="Q230"/>
  <c r="O230"/>
  <c r="M230"/>
  <c r="U86"/>
  <c r="L86"/>
  <c r="L85"/>
  <c r="U87"/>
  <c r="M87"/>
  <c r="N87"/>
  <c r="O87"/>
  <c r="P87"/>
  <c r="Q87"/>
  <c r="R87"/>
  <c r="S87"/>
  <c r="T87"/>
  <c r="L87"/>
  <c r="V94"/>
  <c r="V93"/>
  <c r="U92"/>
  <c r="T92"/>
  <c r="S92"/>
  <c r="R92"/>
  <c r="Q92"/>
  <c r="P92"/>
  <c r="O92"/>
  <c r="N92"/>
  <c r="M92"/>
  <c r="L92"/>
  <c r="L91"/>
  <c r="L89"/>
  <c r="U441"/>
  <c r="L304"/>
  <c r="U304"/>
  <c r="U307"/>
  <c r="U106"/>
  <c r="L106"/>
  <c r="L105"/>
  <c r="U105"/>
  <c r="M33"/>
  <c r="N33"/>
  <c r="O33"/>
  <c r="P33"/>
  <c r="Q33"/>
  <c r="R33"/>
  <c r="S33"/>
  <c r="T33"/>
  <c r="U33"/>
  <c r="L33"/>
  <c r="L34"/>
  <c r="U50"/>
  <c r="U41"/>
  <c r="U40"/>
  <c r="U35"/>
  <c r="U32"/>
  <c r="U30"/>
  <c r="U18"/>
  <c r="U10"/>
  <c r="U422"/>
  <c r="U424"/>
  <c r="U427"/>
  <c r="U213"/>
  <c r="L213"/>
  <c r="U217"/>
  <c r="U308"/>
  <c r="L308"/>
  <c r="U440"/>
  <c r="L440"/>
  <c r="U306"/>
  <c r="L306"/>
  <c r="V408"/>
  <c r="V329"/>
  <c r="V243"/>
  <c r="V206"/>
  <c r="V24"/>
  <c r="L410"/>
  <c r="L409"/>
  <c r="L402" s="1"/>
  <c r="V411"/>
  <c r="M410"/>
  <c r="N410"/>
  <c r="O410"/>
  <c r="P410"/>
  <c r="Q410"/>
  <c r="R410"/>
  <c r="S410"/>
  <c r="T410"/>
  <c r="U410"/>
  <c r="M379"/>
  <c r="N379"/>
  <c r="O379"/>
  <c r="P379"/>
  <c r="Q379"/>
  <c r="R379"/>
  <c r="S379"/>
  <c r="T379"/>
  <c r="U379"/>
  <c r="L371"/>
  <c r="V381"/>
  <c r="L380"/>
  <c r="L379" s="1"/>
  <c r="L123"/>
  <c r="L122" s="1"/>
  <c r="V124"/>
  <c r="V123"/>
  <c r="M218"/>
  <c r="N218"/>
  <c r="O218"/>
  <c r="P218"/>
  <c r="Q218"/>
  <c r="R218"/>
  <c r="S218"/>
  <c r="T218"/>
  <c r="L218"/>
  <c r="V217"/>
  <c r="L46"/>
  <c r="M325"/>
  <c r="N325"/>
  <c r="O325"/>
  <c r="P325"/>
  <c r="Q325"/>
  <c r="R325"/>
  <c r="S325"/>
  <c r="T325"/>
  <c r="U325"/>
  <c r="L330"/>
  <c r="L325" s="1"/>
  <c r="L324" s="1"/>
  <c r="L323" s="1"/>
  <c r="L244"/>
  <c r="L207"/>
  <c r="L210"/>
  <c r="V201"/>
  <c r="L192"/>
  <c r="V191"/>
  <c r="L188"/>
  <c r="L182" s="1"/>
  <c r="L181" s="1"/>
  <c r="V184"/>
  <c r="L165"/>
  <c r="L157" s="1"/>
  <c r="L156" s="1"/>
  <c r="V164"/>
  <c r="M147"/>
  <c r="N147"/>
  <c r="O147"/>
  <c r="P147"/>
  <c r="Q147"/>
  <c r="R147"/>
  <c r="S147"/>
  <c r="T147"/>
  <c r="U147"/>
  <c r="L150"/>
  <c r="L148"/>
  <c r="V149"/>
  <c r="V148"/>
  <c r="L48"/>
  <c r="M36"/>
  <c r="N36"/>
  <c r="O36"/>
  <c r="P36"/>
  <c r="Q36"/>
  <c r="R36"/>
  <c r="S36"/>
  <c r="T36"/>
  <c r="U36"/>
  <c r="V38"/>
  <c r="L37"/>
  <c r="L36" s="1"/>
  <c r="M39"/>
  <c r="N39"/>
  <c r="O39"/>
  <c r="P39"/>
  <c r="Q39"/>
  <c r="R39"/>
  <c r="S39"/>
  <c r="T39"/>
  <c r="U39"/>
  <c r="L39"/>
  <c r="M34"/>
  <c r="N34"/>
  <c r="O34"/>
  <c r="P34"/>
  <c r="Q34"/>
  <c r="R34"/>
  <c r="S34"/>
  <c r="T34"/>
  <c r="U34"/>
  <c r="U31"/>
  <c r="M31"/>
  <c r="N31"/>
  <c r="O31"/>
  <c r="P31"/>
  <c r="Q31"/>
  <c r="R31"/>
  <c r="S31"/>
  <c r="T31"/>
  <c r="L31"/>
  <c r="M29"/>
  <c r="N29"/>
  <c r="O29"/>
  <c r="P29"/>
  <c r="Q29"/>
  <c r="R29"/>
  <c r="S29"/>
  <c r="T29"/>
  <c r="U29"/>
  <c r="L29"/>
  <c r="M17"/>
  <c r="N17"/>
  <c r="O17"/>
  <c r="P17"/>
  <c r="Q17"/>
  <c r="R17"/>
  <c r="S17"/>
  <c r="T17"/>
  <c r="U17"/>
  <c r="L17"/>
  <c r="M9"/>
  <c r="N9"/>
  <c r="O9"/>
  <c r="P9"/>
  <c r="Q9"/>
  <c r="R9"/>
  <c r="S9"/>
  <c r="T9"/>
  <c r="U9"/>
  <c r="L9"/>
  <c r="M102"/>
  <c r="N102"/>
  <c r="N101" s="1"/>
  <c r="O102"/>
  <c r="P102"/>
  <c r="P101" s="1"/>
  <c r="Q102"/>
  <c r="R102"/>
  <c r="R101" s="1"/>
  <c r="S102"/>
  <c r="T102"/>
  <c r="T101" s="1"/>
  <c r="U102"/>
  <c r="L102"/>
  <c r="L13"/>
  <c r="L7"/>
  <c r="M19"/>
  <c r="N19"/>
  <c r="O19"/>
  <c r="P19"/>
  <c r="Q19"/>
  <c r="R19"/>
  <c r="S19"/>
  <c r="T19"/>
  <c r="U19"/>
  <c r="L19"/>
  <c r="M402"/>
  <c r="N402"/>
  <c r="O402"/>
  <c r="P402"/>
  <c r="Q402"/>
  <c r="R402"/>
  <c r="S402"/>
  <c r="T402"/>
  <c r="U402"/>
  <c r="V417"/>
  <c r="M415"/>
  <c r="N415"/>
  <c r="O415"/>
  <c r="P415"/>
  <c r="Q415"/>
  <c r="R415"/>
  <c r="S415"/>
  <c r="T415"/>
  <c r="U415"/>
  <c r="L415"/>
  <c r="L414" s="1"/>
  <c r="L413" s="1"/>
  <c r="M371"/>
  <c r="N371"/>
  <c r="O371"/>
  <c r="P371"/>
  <c r="Q371"/>
  <c r="R371"/>
  <c r="S371"/>
  <c r="T371"/>
  <c r="U371"/>
  <c r="L302"/>
  <c r="L71"/>
  <c r="M71"/>
  <c r="M70" s="1"/>
  <c r="N71"/>
  <c r="O71"/>
  <c r="O70" s="1"/>
  <c r="P71"/>
  <c r="P70" s="1"/>
  <c r="Q71"/>
  <c r="Q70" s="1"/>
  <c r="R71"/>
  <c r="S71"/>
  <c r="S70" s="1"/>
  <c r="T71"/>
  <c r="T70" s="1"/>
  <c r="U71"/>
  <c r="U70" s="1"/>
  <c r="M41"/>
  <c r="N41"/>
  <c r="O41"/>
  <c r="P41"/>
  <c r="Q41"/>
  <c r="R41"/>
  <c r="S41"/>
  <c r="T41"/>
  <c r="V43"/>
  <c r="M308"/>
  <c r="N308"/>
  <c r="O308"/>
  <c r="P308"/>
  <c r="Q308"/>
  <c r="R308"/>
  <c r="S308"/>
  <c r="T308"/>
  <c r="M306"/>
  <c r="N306"/>
  <c r="O306"/>
  <c r="P306"/>
  <c r="Q306"/>
  <c r="R306"/>
  <c r="S306"/>
  <c r="T306"/>
  <c r="M304"/>
  <c r="N304"/>
  <c r="O304"/>
  <c r="P304"/>
  <c r="Q304"/>
  <c r="R304"/>
  <c r="S304"/>
  <c r="T304"/>
  <c r="M302"/>
  <c r="N302"/>
  <c r="O302"/>
  <c r="P302"/>
  <c r="Q302"/>
  <c r="R302"/>
  <c r="S302"/>
  <c r="T302"/>
  <c r="U302"/>
  <c r="M297"/>
  <c r="N297"/>
  <c r="O297"/>
  <c r="P297"/>
  <c r="Q297"/>
  <c r="R297"/>
  <c r="S297"/>
  <c r="T297"/>
  <c r="U297"/>
  <c r="M295"/>
  <c r="N295"/>
  <c r="O295"/>
  <c r="P295"/>
  <c r="Q295"/>
  <c r="R295"/>
  <c r="S295"/>
  <c r="T295"/>
  <c r="U295"/>
  <c r="M293"/>
  <c r="N293"/>
  <c r="O293"/>
  <c r="P293"/>
  <c r="Q293"/>
  <c r="R293"/>
  <c r="S293"/>
  <c r="T293"/>
  <c r="U293"/>
  <c r="M291"/>
  <c r="N291"/>
  <c r="O291"/>
  <c r="P291"/>
  <c r="Q291"/>
  <c r="R291"/>
  <c r="S291"/>
  <c r="T291"/>
  <c r="U291"/>
  <c r="M287"/>
  <c r="M286" s="1"/>
  <c r="N287"/>
  <c r="O287"/>
  <c r="O286" s="1"/>
  <c r="P287"/>
  <c r="P286" s="1"/>
  <c r="Q287"/>
  <c r="Q286" s="1"/>
  <c r="R287"/>
  <c r="R286" s="1"/>
  <c r="S287"/>
  <c r="S286" s="1"/>
  <c r="T287"/>
  <c r="T286" s="1"/>
  <c r="U287"/>
  <c r="U286" s="1"/>
  <c r="N286"/>
  <c r="M284"/>
  <c r="M283" s="1"/>
  <c r="N284"/>
  <c r="N283" s="1"/>
  <c r="O284"/>
  <c r="O283" s="1"/>
  <c r="P284"/>
  <c r="P283" s="1"/>
  <c r="Q284"/>
  <c r="Q283" s="1"/>
  <c r="R284"/>
  <c r="R283" s="1"/>
  <c r="S284"/>
  <c r="S283" s="1"/>
  <c r="T284"/>
  <c r="T283" s="1"/>
  <c r="U284"/>
  <c r="U283" s="1"/>
  <c r="M281"/>
  <c r="N281"/>
  <c r="O281"/>
  <c r="P281"/>
  <c r="Q281"/>
  <c r="R281"/>
  <c r="S281"/>
  <c r="T281"/>
  <c r="U281"/>
  <c r="M278"/>
  <c r="N278"/>
  <c r="O278"/>
  <c r="P278"/>
  <c r="Q278"/>
  <c r="R278"/>
  <c r="S278"/>
  <c r="T278"/>
  <c r="U278"/>
  <c r="M274"/>
  <c r="M273" s="1"/>
  <c r="N274"/>
  <c r="N273" s="1"/>
  <c r="O274"/>
  <c r="O273" s="1"/>
  <c r="P274"/>
  <c r="P273" s="1"/>
  <c r="Q274"/>
  <c r="Q273" s="1"/>
  <c r="R274"/>
  <c r="R273" s="1"/>
  <c r="S274"/>
  <c r="S273" s="1"/>
  <c r="T274"/>
  <c r="T273" s="1"/>
  <c r="U274"/>
  <c r="U273" s="1"/>
  <c r="M270"/>
  <c r="M269" s="1"/>
  <c r="N270"/>
  <c r="N269" s="1"/>
  <c r="O270"/>
  <c r="O269" s="1"/>
  <c r="P270"/>
  <c r="P269" s="1"/>
  <c r="Q270"/>
  <c r="Q269" s="1"/>
  <c r="R270"/>
  <c r="R269" s="1"/>
  <c r="S270"/>
  <c r="S269" s="1"/>
  <c r="T270"/>
  <c r="T269" s="1"/>
  <c r="U270"/>
  <c r="U269" s="1"/>
  <c r="M265"/>
  <c r="M264" s="1"/>
  <c r="M263" s="1"/>
  <c r="N265"/>
  <c r="N264" s="1"/>
  <c r="N263" s="1"/>
  <c r="O265"/>
  <c r="O264" s="1"/>
  <c r="O263" s="1"/>
  <c r="P265"/>
  <c r="P264" s="1"/>
  <c r="P263" s="1"/>
  <c r="Q265"/>
  <c r="Q264" s="1"/>
  <c r="Q263" s="1"/>
  <c r="R265"/>
  <c r="R264" s="1"/>
  <c r="R263" s="1"/>
  <c r="S265"/>
  <c r="S264" s="1"/>
  <c r="S263" s="1"/>
  <c r="T265"/>
  <c r="T264" s="1"/>
  <c r="T263" s="1"/>
  <c r="U265"/>
  <c r="U264" s="1"/>
  <c r="U263" s="1"/>
  <c r="M249"/>
  <c r="M248" s="1"/>
  <c r="N249"/>
  <c r="N248" s="1"/>
  <c r="O249"/>
  <c r="O248" s="1"/>
  <c r="P249"/>
  <c r="P248" s="1"/>
  <c r="Q249"/>
  <c r="Q248" s="1"/>
  <c r="R249"/>
  <c r="R248" s="1"/>
  <c r="S249"/>
  <c r="S248" s="1"/>
  <c r="T249"/>
  <c r="T248" s="1"/>
  <c r="U249"/>
  <c r="U248" s="1"/>
  <c r="M236"/>
  <c r="M235" s="1"/>
  <c r="N236"/>
  <c r="N235" s="1"/>
  <c r="O236"/>
  <c r="O235" s="1"/>
  <c r="P236"/>
  <c r="P235" s="1"/>
  <c r="Q236"/>
  <c r="Q235" s="1"/>
  <c r="R236"/>
  <c r="R235" s="1"/>
  <c r="S236"/>
  <c r="S235" s="1"/>
  <c r="T236"/>
  <c r="T235" s="1"/>
  <c r="U236"/>
  <c r="U235" s="1"/>
  <c r="M228"/>
  <c r="M227" s="1"/>
  <c r="M226" s="1"/>
  <c r="N228"/>
  <c r="N227" s="1"/>
  <c r="N226" s="1"/>
  <c r="O228"/>
  <c r="O227" s="1"/>
  <c r="O226" s="1"/>
  <c r="P228"/>
  <c r="P227" s="1"/>
  <c r="P226" s="1"/>
  <c r="Q228"/>
  <c r="Q227" s="1"/>
  <c r="Q226" s="1"/>
  <c r="R228"/>
  <c r="R227" s="1"/>
  <c r="R226" s="1"/>
  <c r="S228"/>
  <c r="S227" s="1"/>
  <c r="S226" s="1"/>
  <c r="T228"/>
  <c r="T227" s="1"/>
  <c r="T226" s="1"/>
  <c r="U228"/>
  <c r="U227" s="1"/>
  <c r="M223"/>
  <c r="M222" s="1"/>
  <c r="N223"/>
  <c r="N222" s="1"/>
  <c r="O223"/>
  <c r="O222" s="1"/>
  <c r="P223"/>
  <c r="P222" s="1"/>
  <c r="Q223"/>
  <c r="Q222" s="1"/>
  <c r="R223"/>
  <c r="R222" s="1"/>
  <c r="S223"/>
  <c r="S222" s="1"/>
  <c r="T223"/>
  <c r="T222" s="1"/>
  <c r="U223"/>
  <c r="U222" s="1"/>
  <c r="M220"/>
  <c r="M219" s="1"/>
  <c r="N220"/>
  <c r="N219" s="1"/>
  <c r="O220"/>
  <c r="O219" s="1"/>
  <c r="P220"/>
  <c r="P219" s="1"/>
  <c r="Q220"/>
  <c r="Q219" s="1"/>
  <c r="R220"/>
  <c r="R219" s="1"/>
  <c r="S220"/>
  <c r="S219" s="1"/>
  <c r="T220"/>
  <c r="T219" s="1"/>
  <c r="U220"/>
  <c r="U219" s="1"/>
  <c r="M213"/>
  <c r="M212" s="1"/>
  <c r="N213"/>
  <c r="N212" s="1"/>
  <c r="O213"/>
  <c r="O212" s="1"/>
  <c r="P213"/>
  <c r="P212" s="1"/>
  <c r="Q213"/>
  <c r="Q212" s="1"/>
  <c r="R213"/>
  <c r="R212" s="1"/>
  <c r="S213"/>
  <c r="S212" s="1"/>
  <c r="T213"/>
  <c r="T212" s="1"/>
  <c r="M199"/>
  <c r="M198" s="1"/>
  <c r="N199"/>
  <c r="N198" s="1"/>
  <c r="O199"/>
  <c r="O198" s="1"/>
  <c r="P199"/>
  <c r="P198" s="1"/>
  <c r="Q199"/>
  <c r="Q198" s="1"/>
  <c r="R199"/>
  <c r="R198" s="1"/>
  <c r="S199"/>
  <c r="S198" s="1"/>
  <c r="T199"/>
  <c r="T198" s="1"/>
  <c r="U199"/>
  <c r="U198" s="1"/>
  <c r="M182"/>
  <c r="M181" s="1"/>
  <c r="N182"/>
  <c r="N181" s="1"/>
  <c r="O182"/>
  <c r="O181" s="1"/>
  <c r="P182"/>
  <c r="P181" s="1"/>
  <c r="Q182"/>
  <c r="Q181" s="1"/>
  <c r="R182"/>
  <c r="R181" s="1"/>
  <c r="S182"/>
  <c r="S181" s="1"/>
  <c r="T182"/>
  <c r="T181" s="1"/>
  <c r="U182"/>
  <c r="U181" s="1"/>
  <c r="M177"/>
  <c r="M176" s="1"/>
  <c r="N177"/>
  <c r="N176" s="1"/>
  <c r="O177"/>
  <c r="O176" s="1"/>
  <c r="P177"/>
  <c r="P176" s="1"/>
  <c r="Q177"/>
  <c r="Q176" s="1"/>
  <c r="R177"/>
  <c r="R176" s="1"/>
  <c r="S177"/>
  <c r="S176" s="1"/>
  <c r="T177"/>
  <c r="T176" s="1"/>
  <c r="U177"/>
  <c r="U176" s="1"/>
  <c r="M173"/>
  <c r="M172" s="1"/>
  <c r="N173"/>
  <c r="N172" s="1"/>
  <c r="O173"/>
  <c r="O172" s="1"/>
  <c r="P173"/>
  <c r="P172" s="1"/>
  <c r="Q173"/>
  <c r="Q172" s="1"/>
  <c r="R173"/>
  <c r="R172" s="1"/>
  <c r="S173"/>
  <c r="S172" s="1"/>
  <c r="T173"/>
  <c r="T172" s="1"/>
  <c r="U173"/>
  <c r="U172" s="1"/>
  <c r="M157"/>
  <c r="M156" s="1"/>
  <c r="N157"/>
  <c r="N156" s="1"/>
  <c r="O157"/>
  <c r="O156" s="1"/>
  <c r="P157"/>
  <c r="P156" s="1"/>
  <c r="Q157"/>
  <c r="Q156" s="1"/>
  <c r="R157"/>
  <c r="R156" s="1"/>
  <c r="S157"/>
  <c r="S156" s="1"/>
  <c r="T157"/>
  <c r="T156" s="1"/>
  <c r="U157"/>
  <c r="U156" s="1"/>
  <c r="M152"/>
  <c r="M151" s="1"/>
  <c r="N152"/>
  <c r="N151" s="1"/>
  <c r="O152"/>
  <c r="O151" s="1"/>
  <c r="P152"/>
  <c r="P151" s="1"/>
  <c r="Q152"/>
  <c r="Q151" s="1"/>
  <c r="R152"/>
  <c r="R151" s="1"/>
  <c r="S152"/>
  <c r="S151" s="1"/>
  <c r="T152"/>
  <c r="T151" s="1"/>
  <c r="U152"/>
  <c r="U151" s="1"/>
  <c r="M146"/>
  <c r="N146"/>
  <c r="O146"/>
  <c r="P146"/>
  <c r="Q146"/>
  <c r="R146"/>
  <c r="S146"/>
  <c r="T146"/>
  <c r="U146"/>
  <c r="M143"/>
  <c r="M142" s="1"/>
  <c r="M141" s="1"/>
  <c r="N143"/>
  <c r="N142" s="1"/>
  <c r="N141" s="1"/>
  <c r="O143"/>
  <c r="O142" s="1"/>
  <c r="O141" s="1"/>
  <c r="P143"/>
  <c r="P142" s="1"/>
  <c r="P141" s="1"/>
  <c r="Q143"/>
  <c r="Q142" s="1"/>
  <c r="Q141" s="1"/>
  <c r="R143"/>
  <c r="R142" s="1"/>
  <c r="R141" s="1"/>
  <c r="S143"/>
  <c r="S142" s="1"/>
  <c r="S141" s="1"/>
  <c r="T143"/>
  <c r="T142" s="1"/>
  <c r="T141" s="1"/>
  <c r="U143"/>
  <c r="U142" s="1"/>
  <c r="U141" s="1"/>
  <c r="M137"/>
  <c r="M136" s="1"/>
  <c r="N137"/>
  <c r="N136" s="1"/>
  <c r="O137"/>
  <c r="O136" s="1"/>
  <c r="P137"/>
  <c r="P136" s="1"/>
  <c r="Q137"/>
  <c r="Q136" s="1"/>
  <c r="R137"/>
  <c r="R136" s="1"/>
  <c r="S137"/>
  <c r="S136" s="1"/>
  <c r="T137"/>
  <c r="T136" s="1"/>
  <c r="U137"/>
  <c r="U136" s="1"/>
  <c r="M134"/>
  <c r="M133" s="1"/>
  <c r="N134"/>
  <c r="N133" s="1"/>
  <c r="O134"/>
  <c r="O133" s="1"/>
  <c r="P134"/>
  <c r="P133" s="1"/>
  <c r="Q134"/>
  <c r="Q133" s="1"/>
  <c r="R134"/>
  <c r="R133" s="1"/>
  <c r="S134"/>
  <c r="S133" s="1"/>
  <c r="T134"/>
  <c r="T133" s="1"/>
  <c r="U134"/>
  <c r="U133" s="1"/>
  <c r="M129"/>
  <c r="N129"/>
  <c r="O129"/>
  <c r="P129"/>
  <c r="Q129"/>
  <c r="R129"/>
  <c r="S129"/>
  <c r="T129"/>
  <c r="U129"/>
  <c r="M127"/>
  <c r="N127"/>
  <c r="O127"/>
  <c r="P127"/>
  <c r="Q127"/>
  <c r="R127"/>
  <c r="S127"/>
  <c r="T127"/>
  <c r="U127"/>
  <c r="M120"/>
  <c r="M119" s="1"/>
  <c r="N120"/>
  <c r="N119" s="1"/>
  <c r="O120"/>
  <c r="O119" s="1"/>
  <c r="P120"/>
  <c r="P119" s="1"/>
  <c r="Q120"/>
  <c r="Q119" s="1"/>
  <c r="R120"/>
  <c r="R119" s="1"/>
  <c r="S120"/>
  <c r="S119" s="1"/>
  <c r="T120"/>
  <c r="T119" s="1"/>
  <c r="U120"/>
  <c r="U119" s="1"/>
  <c r="M114"/>
  <c r="M113" s="1"/>
  <c r="N114"/>
  <c r="N113" s="1"/>
  <c r="O114"/>
  <c r="O113" s="1"/>
  <c r="P114"/>
  <c r="P113" s="1"/>
  <c r="Q114"/>
  <c r="Q113" s="1"/>
  <c r="R114"/>
  <c r="R113" s="1"/>
  <c r="S114"/>
  <c r="S113" s="1"/>
  <c r="T114"/>
  <c r="T113" s="1"/>
  <c r="U114"/>
  <c r="U113" s="1"/>
  <c r="M110"/>
  <c r="M109" s="1"/>
  <c r="M108" s="1"/>
  <c r="N110"/>
  <c r="N109" s="1"/>
  <c r="N108" s="1"/>
  <c r="O110"/>
  <c r="O109" s="1"/>
  <c r="O108" s="1"/>
  <c r="P110"/>
  <c r="P109" s="1"/>
  <c r="P108" s="1"/>
  <c r="Q110"/>
  <c r="Q109" s="1"/>
  <c r="Q108" s="1"/>
  <c r="R110"/>
  <c r="R109" s="1"/>
  <c r="R108" s="1"/>
  <c r="S110"/>
  <c r="S109" s="1"/>
  <c r="S108" s="1"/>
  <c r="T110"/>
  <c r="T109" s="1"/>
  <c r="T108" s="1"/>
  <c r="U110"/>
  <c r="U109" s="1"/>
  <c r="U108" s="1"/>
  <c r="M106"/>
  <c r="M105" s="1"/>
  <c r="N106"/>
  <c r="N105" s="1"/>
  <c r="O106"/>
  <c r="O105" s="1"/>
  <c r="P106"/>
  <c r="P105" s="1"/>
  <c r="Q106"/>
  <c r="Q105" s="1"/>
  <c r="R106"/>
  <c r="R105" s="1"/>
  <c r="S106"/>
  <c r="S105" s="1"/>
  <c r="T106"/>
  <c r="T105" s="1"/>
  <c r="M101"/>
  <c r="O101"/>
  <c r="Q101"/>
  <c r="S101"/>
  <c r="U101"/>
  <c r="M98"/>
  <c r="M97" s="1"/>
  <c r="M96" s="1"/>
  <c r="N98"/>
  <c r="N97" s="1"/>
  <c r="N96" s="1"/>
  <c r="O98"/>
  <c r="O97" s="1"/>
  <c r="O96" s="1"/>
  <c r="P98"/>
  <c r="P97" s="1"/>
  <c r="P96" s="1"/>
  <c r="Q98"/>
  <c r="Q97" s="1"/>
  <c r="Q96" s="1"/>
  <c r="R98"/>
  <c r="R97" s="1"/>
  <c r="R96" s="1"/>
  <c r="S98"/>
  <c r="S97" s="1"/>
  <c r="S96" s="1"/>
  <c r="T98"/>
  <c r="T97" s="1"/>
  <c r="T96" s="1"/>
  <c r="U98"/>
  <c r="U97" s="1"/>
  <c r="U96" s="1"/>
  <c r="M90"/>
  <c r="N90"/>
  <c r="O90"/>
  <c r="P90"/>
  <c r="Q90"/>
  <c r="R90"/>
  <c r="S90"/>
  <c r="T90"/>
  <c r="U90"/>
  <c r="L90"/>
  <c r="M66"/>
  <c r="N66"/>
  <c r="O66"/>
  <c r="P66"/>
  <c r="Q66"/>
  <c r="R66"/>
  <c r="S66"/>
  <c r="T66"/>
  <c r="U66"/>
  <c r="M64"/>
  <c r="N64"/>
  <c r="O64"/>
  <c r="P64"/>
  <c r="Q64"/>
  <c r="R64"/>
  <c r="S64"/>
  <c r="T64"/>
  <c r="U64"/>
  <c r="M62"/>
  <c r="N62"/>
  <c r="O62"/>
  <c r="P62"/>
  <c r="Q62"/>
  <c r="R62"/>
  <c r="S62"/>
  <c r="T62"/>
  <c r="U62"/>
  <c r="M58"/>
  <c r="M57" s="1"/>
  <c r="M56" s="1"/>
  <c r="N58"/>
  <c r="N57" s="1"/>
  <c r="N56" s="1"/>
  <c r="O58"/>
  <c r="O57" s="1"/>
  <c r="O56" s="1"/>
  <c r="P58"/>
  <c r="P57" s="1"/>
  <c r="P56" s="1"/>
  <c r="Q58"/>
  <c r="Q57" s="1"/>
  <c r="Q56" s="1"/>
  <c r="R58"/>
  <c r="R57" s="1"/>
  <c r="R56" s="1"/>
  <c r="S58"/>
  <c r="S57" s="1"/>
  <c r="S56" s="1"/>
  <c r="T58"/>
  <c r="T57" s="1"/>
  <c r="T56" s="1"/>
  <c r="U58"/>
  <c r="U57" s="1"/>
  <c r="U56" s="1"/>
  <c r="M52"/>
  <c r="N52"/>
  <c r="O52"/>
  <c r="P52"/>
  <c r="Q52"/>
  <c r="R52"/>
  <c r="S52"/>
  <c r="T52"/>
  <c r="U52"/>
  <c r="M50"/>
  <c r="N50"/>
  <c r="O50"/>
  <c r="P50"/>
  <c r="Q50"/>
  <c r="R50"/>
  <c r="S50"/>
  <c r="T50"/>
  <c r="V306"/>
  <c r="L297"/>
  <c r="L295"/>
  <c r="L293"/>
  <c r="L291"/>
  <c r="L287"/>
  <c r="L286" s="1"/>
  <c r="L284"/>
  <c r="L283" s="1"/>
  <c r="L281"/>
  <c r="L278"/>
  <c r="L274"/>
  <c r="L273" s="1"/>
  <c r="L270"/>
  <c r="L269" s="1"/>
  <c r="L265"/>
  <c r="L264" s="1"/>
  <c r="L249"/>
  <c r="L248" s="1"/>
  <c r="L236"/>
  <c r="L235" s="1"/>
  <c r="L228"/>
  <c r="L227" s="1"/>
  <c r="L223"/>
  <c r="L222" s="1"/>
  <c r="L220"/>
  <c r="L219" s="1"/>
  <c r="L199"/>
  <c r="L198" s="1"/>
  <c r="L177"/>
  <c r="L176" s="1"/>
  <c r="L173"/>
  <c r="L172" s="1"/>
  <c r="L152"/>
  <c r="L151" s="1"/>
  <c r="L143"/>
  <c r="L142" s="1"/>
  <c r="L137"/>
  <c r="L136" s="1"/>
  <c r="L134"/>
  <c r="L133" s="1"/>
  <c r="L129"/>
  <c r="V129" s="1"/>
  <c r="L127"/>
  <c r="L120"/>
  <c r="L119" s="1"/>
  <c r="L114"/>
  <c r="L113" s="1"/>
  <c r="L110"/>
  <c r="L109" s="1"/>
  <c r="L101"/>
  <c r="L98"/>
  <c r="L97" s="1"/>
  <c r="M314"/>
  <c r="M313" s="1"/>
  <c r="M312" s="1"/>
  <c r="M311" s="1"/>
  <c r="N314"/>
  <c r="O314"/>
  <c r="O313" s="1"/>
  <c r="O312" s="1"/>
  <c r="O311" s="1"/>
  <c r="P314"/>
  <c r="P313" s="1"/>
  <c r="P312" s="1"/>
  <c r="P311" s="1"/>
  <c r="Q314"/>
  <c r="R314"/>
  <c r="S314"/>
  <c r="T314"/>
  <c r="U314"/>
  <c r="N313"/>
  <c r="N312" s="1"/>
  <c r="N311" s="1"/>
  <c r="Q313"/>
  <c r="Q312" s="1"/>
  <c r="Q311" s="1"/>
  <c r="R313"/>
  <c r="R312" s="1"/>
  <c r="R311" s="1"/>
  <c r="S313"/>
  <c r="S312" s="1"/>
  <c r="S311" s="1"/>
  <c r="T313"/>
  <c r="T312" s="1"/>
  <c r="T311" s="1"/>
  <c r="U313"/>
  <c r="U312" s="1"/>
  <c r="U311" s="1"/>
  <c r="M324"/>
  <c r="M323" s="1"/>
  <c r="M322" s="1"/>
  <c r="N324"/>
  <c r="N323" s="1"/>
  <c r="N322" s="1"/>
  <c r="O324"/>
  <c r="O323" s="1"/>
  <c r="O322" s="1"/>
  <c r="P324"/>
  <c r="P323" s="1"/>
  <c r="P322" s="1"/>
  <c r="Q324"/>
  <c r="Q323" s="1"/>
  <c r="Q322" s="1"/>
  <c r="R324"/>
  <c r="R323" s="1"/>
  <c r="R322" s="1"/>
  <c r="S324"/>
  <c r="S323" s="1"/>
  <c r="S322" s="1"/>
  <c r="T324"/>
  <c r="T323" s="1"/>
  <c r="T322" s="1"/>
  <c r="U324"/>
  <c r="L314"/>
  <c r="L313" s="1"/>
  <c r="M390"/>
  <c r="M389" s="1"/>
  <c r="M388" s="1"/>
  <c r="N390"/>
  <c r="N389" s="1"/>
  <c r="N388" s="1"/>
  <c r="O390"/>
  <c r="O389" s="1"/>
  <c r="O388" s="1"/>
  <c r="P390"/>
  <c r="P389" s="1"/>
  <c r="P388" s="1"/>
  <c r="Q390"/>
  <c r="Q389" s="1"/>
  <c r="Q388" s="1"/>
  <c r="R390"/>
  <c r="R389" s="1"/>
  <c r="R388" s="1"/>
  <c r="S390"/>
  <c r="S389" s="1"/>
  <c r="S388" s="1"/>
  <c r="T390"/>
  <c r="T389" s="1"/>
  <c r="T388" s="1"/>
  <c r="U390"/>
  <c r="U389" s="1"/>
  <c r="U388" s="1"/>
  <c r="M385"/>
  <c r="M384" s="1"/>
  <c r="M383" s="1"/>
  <c r="N385"/>
  <c r="N384" s="1"/>
  <c r="N383" s="1"/>
  <c r="O385"/>
  <c r="O384" s="1"/>
  <c r="O383" s="1"/>
  <c r="P385"/>
  <c r="P384" s="1"/>
  <c r="P383" s="1"/>
  <c r="Q385"/>
  <c r="Q384" s="1"/>
  <c r="Q383" s="1"/>
  <c r="R385"/>
  <c r="R384" s="1"/>
  <c r="R383" s="1"/>
  <c r="S385"/>
  <c r="S384" s="1"/>
  <c r="S383" s="1"/>
  <c r="T385"/>
  <c r="T384" s="1"/>
  <c r="T383" s="1"/>
  <c r="U385"/>
  <c r="U384" s="1"/>
  <c r="L390"/>
  <c r="L389" s="1"/>
  <c r="L388" s="1"/>
  <c r="L385"/>
  <c r="L384" s="1"/>
  <c r="L383" s="1"/>
  <c r="M368"/>
  <c r="N368"/>
  <c r="O368"/>
  <c r="P368"/>
  <c r="Q368"/>
  <c r="R368"/>
  <c r="S368"/>
  <c r="T368"/>
  <c r="U368"/>
  <c r="M366"/>
  <c r="N366"/>
  <c r="O366"/>
  <c r="P366"/>
  <c r="Q366"/>
  <c r="R366"/>
  <c r="S366"/>
  <c r="T366"/>
  <c r="U366"/>
  <c r="M364"/>
  <c r="N364"/>
  <c r="O364"/>
  <c r="P364"/>
  <c r="Q364"/>
  <c r="R364"/>
  <c r="S364"/>
  <c r="T364"/>
  <c r="U364"/>
  <c r="M360"/>
  <c r="M359" s="1"/>
  <c r="M358" s="1"/>
  <c r="N360"/>
  <c r="N359" s="1"/>
  <c r="N358" s="1"/>
  <c r="O360"/>
  <c r="O359" s="1"/>
  <c r="O358" s="1"/>
  <c r="P360"/>
  <c r="P359" s="1"/>
  <c r="P358" s="1"/>
  <c r="Q360"/>
  <c r="Q359" s="1"/>
  <c r="Q358" s="1"/>
  <c r="R360"/>
  <c r="R359" s="1"/>
  <c r="R358" s="1"/>
  <c r="S360"/>
  <c r="S359" s="1"/>
  <c r="S358" s="1"/>
  <c r="T360"/>
  <c r="T359" s="1"/>
  <c r="T358" s="1"/>
  <c r="U360"/>
  <c r="U359" s="1"/>
  <c r="L368"/>
  <c r="L366"/>
  <c r="L364"/>
  <c r="L360"/>
  <c r="L359" s="1"/>
  <c r="L358" s="1"/>
  <c r="V404"/>
  <c r="M414"/>
  <c r="M413" s="1"/>
  <c r="M412" s="1"/>
  <c r="N414"/>
  <c r="N413" s="1"/>
  <c r="N412" s="1"/>
  <c r="O414"/>
  <c r="O413" s="1"/>
  <c r="O412" s="1"/>
  <c r="P414"/>
  <c r="P413" s="1"/>
  <c r="P412" s="1"/>
  <c r="Q414"/>
  <c r="Q413" s="1"/>
  <c r="Q412" s="1"/>
  <c r="R414"/>
  <c r="R413" s="1"/>
  <c r="R412" s="1"/>
  <c r="S414"/>
  <c r="S413" s="1"/>
  <c r="S412" s="1"/>
  <c r="T414"/>
  <c r="T413" s="1"/>
  <c r="T412" s="1"/>
  <c r="U414"/>
  <c r="M400"/>
  <c r="N400"/>
  <c r="O400"/>
  <c r="P400"/>
  <c r="Q400"/>
  <c r="R400"/>
  <c r="S400"/>
  <c r="T400"/>
  <c r="U400"/>
  <c r="M398"/>
  <c r="N398"/>
  <c r="O398"/>
  <c r="P398"/>
  <c r="Q398"/>
  <c r="R398"/>
  <c r="S398"/>
  <c r="T398"/>
  <c r="U398"/>
  <c r="M396"/>
  <c r="N396"/>
  <c r="O396"/>
  <c r="P396"/>
  <c r="Q396"/>
  <c r="R396"/>
  <c r="S396"/>
  <c r="T396"/>
  <c r="U396"/>
  <c r="L400"/>
  <c r="L398"/>
  <c r="L396"/>
  <c r="U429"/>
  <c r="U421" s="1"/>
  <c r="L429"/>
  <c r="V431"/>
  <c r="V426"/>
  <c r="M424"/>
  <c r="N424"/>
  <c r="O424"/>
  <c r="P424"/>
  <c r="Q424"/>
  <c r="R424"/>
  <c r="S424"/>
  <c r="T424"/>
  <c r="L424"/>
  <c r="M429"/>
  <c r="N429"/>
  <c r="O429"/>
  <c r="P429"/>
  <c r="Q429"/>
  <c r="R429"/>
  <c r="S429"/>
  <c r="T429"/>
  <c r="M427"/>
  <c r="N427"/>
  <c r="O427"/>
  <c r="P427"/>
  <c r="Q427"/>
  <c r="R427"/>
  <c r="S427"/>
  <c r="T427"/>
  <c r="M422"/>
  <c r="N422"/>
  <c r="O422"/>
  <c r="P422"/>
  <c r="Q422"/>
  <c r="R422"/>
  <c r="S422"/>
  <c r="T422"/>
  <c r="L427"/>
  <c r="L422"/>
  <c r="M440"/>
  <c r="N440"/>
  <c r="O440"/>
  <c r="P440"/>
  <c r="Q440"/>
  <c r="R440"/>
  <c r="S440"/>
  <c r="T440"/>
  <c r="M443"/>
  <c r="M442" s="1"/>
  <c r="N443"/>
  <c r="N442" s="1"/>
  <c r="O443"/>
  <c r="O442" s="1"/>
  <c r="P443"/>
  <c r="P442" s="1"/>
  <c r="Q443"/>
  <c r="Q442" s="1"/>
  <c r="R443"/>
  <c r="R442" s="1"/>
  <c r="S443"/>
  <c r="S442" s="1"/>
  <c r="T443"/>
  <c r="T442" s="1"/>
  <c r="U443"/>
  <c r="U442" s="1"/>
  <c r="M438"/>
  <c r="N438"/>
  <c r="O438"/>
  <c r="P438"/>
  <c r="Q438"/>
  <c r="R438"/>
  <c r="S438"/>
  <c r="T438"/>
  <c r="U438"/>
  <c r="L443"/>
  <c r="L442" s="1"/>
  <c r="L438"/>
  <c r="L437" s="1"/>
  <c r="M354"/>
  <c r="M353" s="1"/>
  <c r="N354"/>
  <c r="N353" s="1"/>
  <c r="O354"/>
  <c r="O353" s="1"/>
  <c r="P354"/>
  <c r="P353" s="1"/>
  <c r="Q354"/>
  <c r="Q353" s="1"/>
  <c r="R354"/>
  <c r="R353" s="1"/>
  <c r="S354"/>
  <c r="S353" s="1"/>
  <c r="T354"/>
  <c r="T353" s="1"/>
  <c r="U354"/>
  <c r="U353" s="1"/>
  <c r="M351"/>
  <c r="N351"/>
  <c r="O351"/>
  <c r="P351"/>
  <c r="Q351"/>
  <c r="R351"/>
  <c r="S351"/>
  <c r="T351"/>
  <c r="U351"/>
  <c r="M349"/>
  <c r="N349"/>
  <c r="O349"/>
  <c r="P349"/>
  <c r="Q349"/>
  <c r="R349"/>
  <c r="S349"/>
  <c r="T349"/>
  <c r="U349"/>
  <c r="M342"/>
  <c r="N342"/>
  <c r="O342"/>
  <c r="P342"/>
  <c r="Q342"/>
  <c r="R342"/>
  <c r="S342"/>
  <c r="T342"/>
  <c r="U342"/>
  <c r="M340"/>
  <c r="N340"/>
  <c r="O340"/>
  <c r="P340"/>
  <c r="Q340"/>
  <c r="R340"/>
  <c r="S340"/>
  <c r="T340"/>
  <c r="U340"/>
  <c r="M338"/>
  <c r="N338"/>
  <c r="O338"/>
  <c r="P338"/>
  <c r="Q338"/>
  <c r="R338"/>
  <c r="S338"/>
  <c r="T338"/>
  <c r="U338"/>
  <c r="M336"/>
  <c r="N336"/>
  <c r="O336"/>
  <c r="P336"/>
  <c r="Q336"/>
  <c r="R336"/>
  <c r="S336"/>
  <c r="T336"/>
  <c r="U336"/>
  <c r="L354"/>
  <c r="L353" s="1"/>
  <c r="L351"/>
  <c r="L349"/>
  <c r="L342"/>
  <c r="L340"/>
  <c r="L338"/>
  <c r="L336"/>
  <c r="M88"/>
  <c r="N88"/>
  <c r="O88"/>
  <c r="P88"/>
  <c r="Q88"/>
  <c r="R88"/>
  <c r="S88"/>
  <c r="T88"/>
  <c r="U88"/>
  <c r="L88"/>
  <c r="N70"/>
  <c r="R70"/>
  <c r="L70"/>
  <c r="L66"/>
  <c r="L64"/>
  <c r="L62"/>
  <c r="L58"/>
  <c r="L57" s="1"/>
  <c r="L56" s="1"/>
  <c r="L52"/>
  <c r="L50"/>
  <c r="V8"/>
  <c r="M15"/>
  <c r="N15"/>
  <c r="O15"/>
  <c r="P15"/>
  <c r="Q15"/>
  <c r="R15"/>
  <c r="S15"/>
  <c r="T15"/>
  <c r="U15"/>
  <c r="M13"/>
  <c r="N13"/>
  <c r="O13"/>
  <c r="P13"/>
  <c r="Q13"/>
  <c r="R13"/>
  <c r="S13"/>
  <c r="T13"/>
  <c r="U13"/>
  <c r="M7"/>
  <c r="N7"/>
  <c r="O7"/>
  <c r="P7"/>
  <c r="Q7"/>
  <c r="R7"/>
  <c r="S7"/>
  <c r="T7"/>
  <c r="U7"/>
  <c r="L15"/>
  <c r="L12" s="1"/>
  <c r="L11" s="1"/>
  <c r="V128"/>
  <c r="V130"/>
  <c r="V135"/>
  <c r="V138"/>
  <c r="V139"/>
  <c r="V140"/>
  <c r="V144"/>
  <c r="V150"/>
  <c r="V153"/>
  <c r="V158"/>
  <c r="V159"/>
  <c r="V160"/>
  <c r="V161"/>
  <c r="V162"/>
  <c r="V163"/>
  <c r="V165"/>
  <c r="V166"/>
  <c r="V167"/>
  <c r="V168"/>
  <c r="V169"/>
  <c r="V170"/>
  <c r="V171"/>
  <c r="V174"/>
  <c r="V175"/>
  <c r="V178"/>
  <c r="V179"/>
  <c r="V183"/>
  <c r="V185"/>
  <c r="V186"/>
  <c r="V187"/>
  <c r="V188"/>
  <c r="V189"/>
  <c r="V190"/>
  <c r="V192"/>
  <c r="V193"/>
  <c r="V194"/>
  <c r="V195"/>
  <c r="V196"/>
  <c r="V197"/>
  <c r="V200"/>
  <c r="V202"/>
  <c r="V203"/>
  <c r="V204"/>
  <c r="V205"/>
  <c r="V207"/>
  <c r="V208"/>
  <c r="V209"/>
  <c r="V210"/>
  <c r="V211"/>
  <c r="V213"/>
  <c r="V214"/>
  <c r="V215"/>
  <c r="V216"/>
  <c r="V221"/>
  <c r="V224"/>
  <c r="V225"/>
  <c r="V229"/>
  <c r="V237"/>
  <c r="V238"/>
  <c r="V239"/>
  <c r="V240"/>
  <c r="V241"/>
  <c r="V242"/>
  <c r="V244"/>
  <c r="V245"/>
  <c r="V246"/>
  <c r="V247"/>
  <c r="V250"/>
  <c r="V251"/>
  <c r="V252"/>
  <c r="V253"/>
  <c r="V254"/>
  <c r="V255"/>
  <c r="V256"/>
  <c r="V257"/>
  <c r="V258"/>
  <c r="V259"/>
  <c r="V260"/>
  <c r="V261"/>
  <c r="V266"/>
  <c r="V267"/>
  <c r="V268"/>
  <c r="V271"/>
  <c r="V272"/>
  <c r="V275"/>
  <c r="V278"/>
  <c r="V279"/>
  <c r="V280"/>
  <c r="V282"/>
  <c r="V285"/>
  <c r="V288"/>
  <c r="V292"/>
  <c r="V294"/>
  <c r="V296"/>
  <c r="V298"/>
  <c r="V299"/>
  <c r="V300"/>
  <c r="V303"/>
  <c r="V305"/>
  <c r="V307"/>
  <c r="V309"/>
  <c r="V310"/>
  <c r="V315"/>
  <c r="V316"/>
  <c r="V317"/>
  <c r="V318"/>
  <c r="V319"/>
  <c r="V320"/>
  <c r="V321"/>
  <c r="V326"/>
  <c r="V327"/>
  <c r="V328"/>
  <c r="V330"/>
  <c r="V331"/>
  <c r="V337"/>
  <c r="V339"/>
  <c r="V341"/>
  <c r="V343"/>
  <c r="V344"/>
  <c r="V345"/>
  <c r="V346"/>
  <c r="V347"/>
  <c r="V348"/>
  <c r="V350"/>
  <c r="V352"/>
  <c r="V355"/>
  <c r="V361"/>
  <c r="V365"/>
  <c r="V367"/>
  <c r="V369"/>
  <c r="V370"/>
  <c r="V372"/>
  <c r="V373"/>
  <c r="V374"/>
  <c r="V375"/>
  <c r="V376"/>
  <c r="V377"/>
  <c r="V378"/>
  <c r="V380"/>
  <c r="V386"/>
  <c r="V387"/>
  <c r="V390"/>
  <c r="V391"/>
  <c r="V396"/>
  <c r="V397"/>
  <c r="V398"/>
  <c r="V399"/>
  <c r="V400"/>
  <c r="V401"/>
  <c r="V403"/>
  <c r="V405"/>
  <c r="V407"/>
  <c r="V409"/>
  <c r="V416"/>
  <c r="V422"/>
  <c r="V423"/>
  <c r="V425"/>
  <c r="V428"/>
  <c r="V430"/>
  <c r="V432"/>
  <c r="V433"/>
  <c r="V439"/>
  <c r="V441"/>
  <c r="V444"/>
  <c r="V111"/>
  <c r="V114"/>
  <c r="V115"/>
  <c r="V116"/>
  <c r="V117"/>
  <c r="V118"/>
  <c r="V121"/>
  <c r="V103"/>
  <c r="V107"/>
  <c r="V104"/>
  <c r="V81"/>
  <c r="V82"/>
  <c r="V83"/>
  <c r="V84"/>
  <c r="V89"/>
  <c r="V91"/>
  <c r="V99"/>
  <c r="V230" l="1"/>
  <c r="V231"/>
  <c r="V92"/>
  <c r="U212"/>
  <c r="V410"/>
  <c r="V402"/>
  <c r="S437"/>
  <c r="S436" s="1"/>
  <c r="S435" s="1"/>
  <c r="S434" s="1"/>
  <c r="Q437"/>
  <c r="O437"/>
  <c r="M437"/>
  <c r="L395"/>
  <c r="L394" s="1"/>
  <c r="L393" s="1"/>
  <c r="U112"/>
  <c r="S112"/>
  <c r="Q112"/>
  <c r="O112"/>
  <c r="M112"/>
  <c r="L41"/>
  <c r="V218"/>
  <c r="V223"/>
  <c r="T86"/>
  <c r="T85" s="1"/>
  <c r="R86"/>
  <c r="R85" s="1"/>
  <c r="P86"/>
  <c r="P85" s="1"/>
  <c r="N86"/>
  <c r="N85" s="1"/>
  <c r="L112"/>
  <c r="V291"/>
  <c r="V295"/>
  <c r="T112"/>
  <c r="R112"/>
  <c r="P112"/>
  <c r="N112"/>
  <c r="U277"/>
  <c r="U276" s="1"/>
  <c r="L147"/>
  <c r="L146" s="1"/>
  <c r="V248"/>
  <c r="V249"/>
  <c r="V102"/>
  <c r="V308"/>
  <c r="V120"/>
  <c r="V443"/>
  <c r="V287"/>
  <c r="V220"/>
  <c r="V177"/>
  <c r="V137"/>
  <c r="V366"/>
  <c r="V364"/>
  <c r="V368"/>
  <c r="R28"/>
  <c r="N28"/>
  <c r="S234"/>
  <c r="S233" s="1"/>
  <c r="Q234"/>
  <c r="Q233" s="1"/>
  <c r="M234"/>
  <c r="M233" s="1"/>
  <c r="S290"/>
  <c r="O290"/>
  <c r="U28"/>
  <c r="V302"/>
  <c r="V371"/>
  <c r="V127"/>
  <c r="V106"/>
  <c r="V274"/>
  <c r="V265"/>
  <c r="V143"/>
  <c r="V134"/>
  <c r="V351"/>
  <c r="V349"/>
  <c r="O395"/>
  <c r="O394" s="1"/>
  <c r="O393" s="1"/>
  <c r="V269"/>
  <c r="S28"/>
  <c r="Q28"/>
  <c r="O28"/>
  <c r="M28"/>
  <c r="S100"/>
  <c r="L6"/>
  <c r="L5" s="1"/>
  <c r="L4" s="1"/>
  <c r="L3" s="1"/>
  <c r="V379"/>
  <c r="U363"/>
  <c r="U362" s="1"/>
  <c r="S132"/>
  <c r="U6"/>
  <c r="U5" s="1"/>
  <c r="S6"/>
  <c r="S5" s="1"/>
  <c r="Q6"/>
  <c r="Q5" s="1"/>
  <c r="O6"/>
  <c r="O5" s="1"/>
  <c r="M6"/>
  <c r="M5" s="1"/>
  <c r="T6"/>
  <c r="T5" s="1"/>
  <c r="R6"/>
  <c r="R5" s="1"/>
  <c r="P6"/>
  <c r="P5" s="1"/>
  <c r="N6"/>
  <c r="N5" s="1"/>
  <c r="V336"/>
  <c r="V340"/>
  <c r="V338"/>
  <c r="V342"/>
  <c r="V438"/>
  <c r="V440"/>
  <c r="V427"/>
  <c r="V424"/>
  <c r="V429"/>
  <c r="V314"/>
  <c r="S61"/>
  <c r="V90"/>
  <c r="S126"/>
  <c r="S125" s="1"/>
  <c r="V281"/>
  <c r="V293"/>
  <c r="V297"/>
  <c r="V304"/>
  <c r="L312"/>
  <c r="L311" s="1"/>
  <c r="V311" s="1"/>
  <c r="V313"/>
  <c r="V98"/>
  <c r="V88"/>
  <c r="V110"/>
  <c r="V415"/>
  <c r="V385"/>
  <c r="V325"/>
  <c r="V284"/>
  <c r="V270"/>
  <c r="V236"/>
  <c r="V228"/>
  <c r="V199"/>
  <c r="V182"/>
  <c r="V173"/>
  <c r="V157"/>
  <c r="V152"/>
  <c r="V87"/>
  <c r="S86"/>
  <c r="S85" s="1"/>
  <c r="Q86"/>
  <c r="Q85" s="1"/>
  <c r="O86"/>
  <c r="O85" s="1"/>
  <c r="M86"/>
  <c r="M85" s="1"/>
  <c r="L421"/>
  <c r="L420" s="1"/>
  <c r="L419" s="1"/>
  <c r="L418" s="1"/>
  <c r="U420"/>
  <c r="U419" s="1"/>
  <c r="S395"/>
  <c r="S394" s="1"/>
  <c r="S393" s="1"/>
  <c r="S392" s="1"/>
  <c r="L363"/>
  <c r="L234"/>
  <c r="L233" s="1"/>
  <c r="V273"/>
  <c r="M277"/>
  <c r="M301"/>
  <c r="S335"/>
  <c r="S334" s="1"/>
  <c r="S333" s="1"/>
  <c r="S332" s="1"/>
  <c r="U100"/>
  <c r="Q100"/>
  <c r="M100"/>
  <c r="Q126"/>
  <c r="Q125" s="1"/>
  <c r="O126"/>
  <c r="O125" s="1"/>
  <c r="M126"/>
  <c r="M125" s="1"/>
  <c r="S145"/>
  <c r="S155"/>
  <c r="S277"/>
  <c r="Q277"/>
  <c r="Q276" s="1"/>
  <c r="O277"/>
  <c r="O276" s="1"/>
  <c r="Q301"/>
  <c r="U301"/>
  <c r="V212"/>
  <c r="V198"/>
  <c r="V176"/>
  <c r="V181"/>
  <c r="V172"/>
  <c r="V156"/>
  <c r="U126"/>
  <c r="U125" s="1"/>
  <c r="L335"/>
  <c r="L334" s="1"/>
  <c r="L333" s="1"/>
  <c r="L332" s="1"/>
  <c r="M363"/>
  <c r="M362" s="1"/>
  <c r="O382"/>
  <c r="L277"/>
  <c r="L276" s="1"/>
  <c r="U27"/>
  <c r="U61"/>
  <c r="U60" s="1"/>
  <c r="Q61"/>
  <c r="O61"/>
  <c r="O60" s="1"/>
  <c r="M61"/>
  <c r="M60" s="1"/>
  <c r="U290"/>
  <c r="Q290"/>
  <c r="M290"/>
  <c r="M289" s="1"/>
  <c r="V105"/>
  <c r="L108"/>
  <c r="V108" s="1"/>
  <c r="V109"/>
  <c r="U132"/>
  <c r="Q132"/>
  <c r="M132"/>
  <c r="L263"/>
  <c r="V263" s="1"/>
  <c r="V264"/>
  <c r="U234"/>
  <c r="U233" s="1"/>
  <c r="V235"/>
  <c r="O12"/>
  <c r="O11" s="1"/>
  <c r="T437"/>
  <c r="R437"/>
  <c r="P437"/>
  <c r="N437"/>
  <c r="S363"/>
  <c r="S362" s="1"/>
  <c r="Q363"/>
  <c r="Q362" s="1"/>
  <c r="Q357" s="1"/>
  <c r="O363"/>
  <c r="O362" s="1"/>
  <c r="L126"/>
  <c r="L125" s="1"/>
  <c r="V286"/>
  <c r="S27"/>
  <c r="T126"/>
  <c r="T125" s="1"/>
  <c r="R126"/>
  <c r="R125" s="1"/>
  <c r="P126"/>
  <c r="P125" s="1"/>
  <c r="N126"/>
  <c r="N125" s="1"/>
  <c r="S180"/>
  <c r="V222"/>
  <c r="O234"/>
  <c r="O233" s="1"/>
  <c r="Q436"/>
  <c r="Q435" s="1"/>
  <c r="Q434" s="1"/>
  <c r="M436"/>
  <c r="M435" s="1"/>
  <c r="M434" s="1"/>
  <c r="V136"/>
  <c r="V283"/>
  <c r="Q60"/>
  <c r="V119"/>
  <c r="V219"/>
  <c r="S301"/>
  <c r="O301"/>
  <c r="O289" s="1"/>
  <c r="T301"/>
  <c r="R301"/>
  <c r="P301"/>
  <c r="N301"/>
  <c r="Q289"/>
  <c r="T290"/>
  <c r="R290"/>
  <c r="P290"/>
  <c r="N290"/>
  <c r="S276"/>
  <c r="M276"/>
  <c r="T277"/>
  <c r="T276" s="1"/>
  <c r="R277"/>
  <c r="R276" s="1"/>
  <c r="P277"/>
  <c r="P276" s="1"/>
  <c r="N277"/>
  <c r="N276" s="1"/>
  <c r="T234"/>
  <c r="T233" s="1"/>
  <c r="R234"/>
  <c r="R233" s="1"/>
  <c r="P234"/>
  <c r="P233" s="1"/>
  <c r="N234"/>
  <c r="N233" s="1"/>
  <c r="U145"/>
  <c r="Q145"/>
  <c r="M145"/>
  <c r="M131" s="1"/>
  <c r="L141"/>
  <c r="V141" s="1"/>
  <c r="V142"/>
  <c r="V113"/>
  <c r="U226"/>
  <c r="V226" s="1"/>
  <c r="V227"/>
  <c r="L28"/>
  <c r="L61"/>
  <c r="L60" s="1"/>
  <c r="Q335"/>
  <c r="Q334" s="1"/>
  <c r="Q333" s="1"/>
  <c r="Q332" s="1"/>
  <c r="O335"/>
  <c r="O334" s="1"/>
  <c r="O333" s="1"/>
  <c r="O332" s="1"/>
  <c r="M335"/>
  <c r="M334" s="1"/>
  <c r="M333" s="1"/>
  <c r="M332" s="1"/>
  <c r="L436"/>
  <c r="O436"/>
  <c r="O435" s="1"/>
  <c r="O434" s="1"/>
  <c r="U395"/>
  <c r="Q395"/>
  <c r="Q394" s="1"/>
  <c r="Q393" s="1"/>
  <c r="M395"/>
  <c r="M394" s="1"/>
  <c r="M393" s="1"/>
  <c r="M392" s="1"/>
  <c r="L290"/>
  <c r="L301"/>
  <c r="O100"/>
  <c r="O132"/>
  <c r="O155"/>
  <c r="T28"/>
  <c r="P28"/>
  <c r="S60"/>
  <c r="O145"/>
  <c r="U155"/>
  <c r="Q155"/>
  <c r="M155"/>
  <c r="U180"/>
  <c r="Q180"/>
  <c r="M180"/>
  <c r="O180"/>
  <c r="T180"/>
  <c r="R180"/>
  <c r="P180"/>
  <c r="N180"/>
  <c r="T155"/>
  <c r="R155"/>
  <c r="P155"/>
  <c r="N155"/>
  <c r="T145"/>
  <c r="R145"/>
  <c r="P145"/>
  <c r="N145"/>
  <c r="T132"/>
  <c r="R132"/>
  <c r="P132"/>
  <c r="N132"/>
  <c r="T100"/>
  <c r="T95" s="1"/>
  <c r="R100"/>
  <c r="P100"/>
  <c r="P95" s="1"/>
  <c r="N100"/>
  <c r="S95"/>
  <c r="T61"/>
  <c r="T60" s="1"/>
  <c r="R61"/>
  <c r="R60" s="1"/>
  <c r="P61"/>
  <c r="P60" s="1"/>
  <c r="N61"/>
  <c r="N60" s="1"/>
  <c r="N27"/>
  <c r="L96"/>
  <c r="V96" s="1"/>
  <c r="V97"/>
  <c r="U383"/>
  <c r="U382" s="1"/>
  <c r="V384"/>
  <c r="U323"/>
  <c r="U322" s="1"/>
  <c r="V324"/>
  <c r="L100"/>
  <c r="V101"/>
  <c r="L132"/>
  <c r="V133"/>
  <c r="S12"/>
  <c r="S11" s="1"/>
  <c r="V353"/>
  <c r="T436"/>
  <c r="T435" s="1"/>
  <c r="T434" s="1"/>
  <c r="R436"/>
  <c r="R435" s="1"/>
  <c r="R434" s="1"/>
  <c r="P436"/>
  <c r="P435" s="1"/>
  <c r="P434" s="1"/>
  <c r="N436"/>
  <c r="N435" s="1"/>
  <c r="N434" s="1"/>
  <c r="U437"/>
  <c r="V437" s="1"/>
  <c r="S421"/>
  <c r="S420" s="1"/>
  <c r="S419" s="1"/>
  <c r="S418" s="1"/>
  <c r="Q421"/>
  <c r="Q420" s="1"/>
  <c r="Q419" s="1"/>
  <c r="Q418" s="1"/>
  <c r="O421"/>
  <c r="O420" s="1"/>
  <c r="O419" s="1"/>
  <c r="O418" s="1"/>
  <c r="M421"/>
  <c r="M420" s="1"/>
  <c r="M419" s="1"/>
  <c r="M418" s="1"/>
  <c r="T421"/>
  <c r="T420" s="1"/>
  <c r="T419" s="1"/>
  <c r="T418" s="1"/>
  <c r="R421"/>
  <c r="R420" s="1"/>
  <c r="R419" s="1"/>
  <c r="R418" s="1"/>
  <c r="P421"/>
  <c r="P420" s="1"/>
  <c r="P419" s="1"/>
  <c r="P418" s="1"/>
  <c r="N421"/>
  <c r="N420" s="1"/>
  <c r="N419" s="1"/>
  <c r="N418" s="1"/>
  <c r="L180"/>
  <c r="L155"/>
  <c r="V151"/>
  <c r="L322"/>
  <c r="V312"/>
  <c r="V389"/>
  <c r="V360"/>
  <c r="O357"/>
  <c r="U358"/>
  <c r="V359"/>
  <c r="S382"/>
  <c r="Q382"/>
  <c r="M382"/>
  <c r="T382"/>
  <c r="R382"/>
  <c r="P382"/>
  <c r="N382"/>
  <c r="L382"/>
  <c r="V388"/>
  <c r="T363"/>
  <c r="T362" s="1"/>
  <c r="T357" s="1"/>
  <c r="R363"/>
  <c r="R362" s="1"/>
  <c r="R357" s="1"/>
  <c r="P363"/>
  <c r="P362" s="1"/>
  <c r="P357" s="1"/>
  <c r="N363"/>
  <c r="N362" s="1"/>
  <c r="N357" s="1"/>
  <c r="S357"/>
  <c r="M357"/>
  <c r="U413"/>
  <c r="U412" s="1"/>
  <c r="V414"/>
  <c r="O392"/>
  <c r="Q392"/>
  <c r="T395"/>
  <c r="T394" s="1"/>
  <c r="T393" s="1"/>
  <c r="T392" s="1"/>
  <c r="R395"/>
  <c r="R394" s="1"/>
  <c r="R393" s="1"/>
  <c r="R392" s="1"/>
  <c r="P395"/>
  <c r="P394" s="1"/>
  <c r="P393" s="1"/>
  <c r="P392" s="1"/>
  <c r="N395"/>
  <c r="N394" s="1"/>
  <c r="N393" s="1"/>
  <c r="N392" s="1"/>
  <c r="L412"/>
  <c r="V442"/>
  <c r="U85"/>
  <c r="V85" s="1"/>
  <c r="U12"/>
  <c r="U11" s="1"/>
  <c r="V11" s="1"/>
  <c r="Q12"/>
  <c r="Q11" s="1"/>
  <c r="M12"/>
  <c r="M11" s="1"/>
  <c r="U335"/>
  <c r="U334" s="1"/>
  <c r="T335"/>
  <c r="T334" s="1"/>
  <c r="T333" s="1"/>
  <c r="T332" s="1"/>
  <c r="R335"/>
  <c r="R334" s="1"/>
  <c r="R333" s="1"/>
  <c r="R332" s="1"/>
  <c r="P335"/>
  <c r="P334" s="1"/>
  <c r="P333" s="1"/>
  <c r="P332" s="1"/>
  <c r="N335"/>
  <c r="N334" s="1"/>
  <c r="N333" s="1"/>
  <c r="N332" s="1"/>
  <c r="V354"/>
  <c r="T12"/>
  <c r="T11" s="1"/>
  <c r="R12"/>
  <c r="R11" s="1"/>
  <c r="P12"/>
  <c r="P11" s="1"/>
  <c r="N12"/>
  <c r="N11" s="1"/>
  <c r="V69"/>
  <c r="V70"/>
  <c r="V71"/>
  <c r="V72"/>
  <c r="V73"/>
  <c r="V74"/>
  <c r="V75"/>
  <c r="V76"/>
  <c r="V77"/>
  <c r="V78"/>
  <c r="V79"/>
  <c r="V80"/>
  <c r="V62"/>
  <c r="V63"/>
  <c r="V64"/>
  <c r="V65"/>
  <c r="V66"/>
  <c r="V67"/>
  <c r="V68"/>
  <c r="V44"/>
  <c r="V45"/>
  <c r="V46"/>
  <c r="V48"/>
  <c r="V49"/>
  <c r="V50"/>
  <c r="V51"/>
  <c r="V52"/>
  <c r="V53"/>
  <c r="V56"/>
  <c r="V57"/>
  <c r="V58"/>
  <c r="V59"/>
  <c r="V32"/>
  <c r="V31" s="1"/>
  <c r="V35"/>
  <c r="V34" s="1"/>
  <c r="V37"/>
  <c r="V36" s="1"/>
  <c r="V40"/>
  <c r="V39" s="1"/>
  <c r="V42"/>
  <c r="V20"/>
  <c r="V22"/>
  <c r="V23"/>
  <c r="V30"/>
  <c r="V29" s="1"/>
  <c r="V14"/>
  <c r="V15"/>
  <c r="V16"/>
  <c r="V18"/>
  <c r="V17" s="1"/>
  <c r="V19"/>
  <c r="V7"/>
  <c r="V10"/>
  <c r="V9" s="1"/>
  <c r="V13"/>
  <c r="U289" l="1"/>
  <c r="V126"/>
  <c r="U95"/>
  <c r="V95" s="1"/>
  <c r="V363"/>
  <c r="V301"/>
  <c r="V41"/>
  <c r="U357"/>
  <c r="S289"/>
  <c r="L392"/>
  <c r="L362"/>
  <c r="L95"/>
  <c r="V147"/>
  <c r="L145"/>
  <c r="V146"/>
  <c r="V395"/>
  <c r="S262"/>
  <c r="U131"/>
  <c r="P262"/>
  <c r="P289"/>
  <c r="T289"/>
  <c r="T262" s="1"/>
  <c r="Q95"/>
  <c r="V125"/>
  <c r="V277"/>
  <c r="S131"/>
  <c r="M95"/>
  <c r="O27"/>
  <c r="Q27"/>
  <c r="Q26" s="1"/>
  <c r="Q131"/>
  <c r="V419"/>
  <c r="V421"/>
  <c r="V145"/>
  <c r="U394"/>
  <c r="V394" s="1"/>
  <c r="V383"/>
  <c r="L131"/>
  <c r="V234"/>
  <c r="V180"/>
  <c r="R27"/>
  <c r="R26" s="1"/>
  <c r="P356"/>
  <c r="T356"/>
  <c r="M27"/>
  <c r="M26" s="1"/>
  <c r="N95"/>
  <c r="R95"/>
  <c r="Q356"/>
  <c r="V33"/>
  <c r="V233"/>
  <c r="V6"/>
  <c r="O26"/>
  <c r="V61"/>
  <c r="V420"/>
  <c r="O356"/>
  <c r="M262"/>
  <c r="O262"/>
  <c r="T4"/>
  <c r="T3" s="1"/>
  <c r="O4"/>
  <c r="O3" s="1"/>
  <c r="S4"/>
  <c r="S3" s="1"/>
  <c r="V100"/>
  <c r="V5"/>
  <c r="U4"/>
  <c r="U3" s="1"/>
  <c r="V3" s="1"/>
  <c r="N4"/>
  <c r="N3" s="1"/>
  <c r="R4"/>
  <c r="R3" s="1"/>
  <c r="M4"/>
  <c r="M3" s="1"/>
  <c r="P4"/>
  <c r="P3" s="1"/>
  <c r="Q4"/>
  <c r="Q3" s="1"/>
  <c r="P131"/>
  <c r="T131"/>
  <c r="V276"/>
  <c r="U436"/>
  <c r="U435" s="1"/>
  <c r="U434" s="1"/>
  <c r="L289"/>
  <c r="L262" s="1"/>
  <c r="O95"/>
  <c r="U262"/>
  <c r="L27"/>
  <c r="L26" s="1"/>
  <c r="V28"/>
  <c r="V322"/>
  <c r="V323"/>
  <c r="V290"/>
  <c r="V132"/>
  <c r="V112"/>
  <c r="V86"/>
  <c r="V382"/>
  <c r="V155"/>
  <c r="O131"/>
  <c r="Q262"/>
  <c r="V60"/>
  <c r="S26"/>
  <c r="S25" s="1"/>
  <c r="P27"/>
  <c r="P26" s="1"/>
  <c r="N289"/>
  <c r="N262" s="1"/>
  <c r="R289"/>
  <c r="R262" s="1"/>
  <c r="V413"/>
  <c r="V358"/>
  <c r="M356"/>
  <c r="U26"/>
  <c r="T27"/>
  <c r="T26" s="1"/>
  <c r="N131"/>
  <c r="R131"/>
  <c r="N26"/>
  <c r="V412"/>
  <c r="V12"/>
  <c r="V335"/>
  <c r="U333"/>
  <c r="V334"/>
  <c r="S356"/>
  <c r="U356"/>
  <c r="N356"/>
  <c r="R356"/>
  <c r="U418"/>
  <c r="V418" s="1"/>
  <c r="L435"/>
  <c r="V131" l="1"/>
  <c r="U25"/>
  <c r="V362"/>
  <c r="L357"/>
  <c r="L25"/>
  <c r="V27"/>
  <c r="Q25"/>
  <c r="Q445" s="1"/>
  <c r="M25"/>
  <c r="M445" s="1"/>
  <c r="V436"/>
  <c r="T25"/>
  <c r="T445" s="1"/>
  <c r="V154"/>
  <c r="U393"/>
  <c r="V4"/>
  <c r="O25"/>
  <c r="O445" s="1"/>
  <c r="S445"/>
  <c r="V262"/>
  <c r="N25"/>
  <c r="N445" s="1"/>
  <c r="P25"/>
  <c r="P445" s="1"/>
  <c r="V289"/>
  <c r="V26"/>
  <c r="R25"/>
  <c r="R445" s="1"/>
  <c r="U332"/>
  <c r="V332" s="1"/>
  <c r="V333"/>
  <c r="L434"/>
  <c r="V434" s="1"/>
  <c r="V435"/>
  <c r="V357" l="1"/>
  <c r="L356"/>
  <c r="V356" s="1"/>
  <c r="U392"/>
  <c r="V392" s="1"/>
  <c r="V393"/>
  <c r="U445"/>
  <c r="V25"/>
  <c r="L445" l="1"/>
  <c r="V445" s="1"/>
</calcChain>
</file>

<file path=xl/sharedStrings.xml><?xml version="1.0" encoding="utf-8"?>
<sst xmlns="http://schemas.openxmlformats.org/spreadsheetml/2006/main" count="2732" uniqueCount="310">
  <si>
    <t>Документ, учреждение</t>
  </si>
  <si>
    <t>Вед.</t>
  </si>
  <si>
    <t>Разд.</t>
  </si>
  <si>
    <t>Ц.ст.</t>
  </si>
  <si>
    <t>Расх.</t>
  </si>
  <si>
    <t>#Н/Д</t>
  </si>
  <si>
    <t>ДопКласс</t>
  </si>
  <si>
    <t>РегКласс</t>
  </si>
  <si>
    <t xml:space="preserve">  Совет народных депутатов города Фокино</t>
  </si>
  <si>
    <t>001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</si>
  <si>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</si>
  <si>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</si>
  <si>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</si>
  <si>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</si>
  <si>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</si>
  <si>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РФ и муниципального образования</t>
  </si>
  <si>
    <t>0102</t>
  </si>
  <si>
    <t xml:space="preserve">        Обеспечение деятельности главы законодательного (представительного) органа муниципального образования</t>
  </si>
  <si>
    <t>7000010040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</si>
  <si>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</si>
  <si>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</si>
  <si>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 (текущие расходы)</t>
  </si>
  <si>
    <t>12110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</si>
  <si>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</si>
  <si>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</si>
  <si>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(текущие расходы)</t>
  </si>
  <si>
    <t>12130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</si>
  <si>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</si>
  <si>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</si>
  <si>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Руководство и управление в сфере установленных функций органов местного самоуправления</t>
  </si>
  <si>
    <t>7000010100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</si>
  <si>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</si>
  <si>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</si>
  <si>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Прочие выплаты (текущие расходы)</t>
  </si>
  <si>
    <t>12120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</si>
  <si>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</si>
  <si>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</si>
  <si>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связи (текущие расходы)</t>
  </si>
  <si>
    <t>12210</t>
  </si>
  <si>
    <t xml:space="preserve">            Прочие работы, услуги (текущие расходы)</t>
  </si>
  <si>
    <t>12260</t>
  </si>
  <si>
    <t xml:space="preserve">            Увеличение стоимости материальных запасов (текущие расходы)</t>
  </si>
  <si>
    <t>13400</t>
  </si>
  <si>
    <t xml:space="preserve">  Администрация города Фокино</t>
  </si>
  <si>
    <t>002</t>
  </si>
  <si>
    <t>0104</t>
  </si>
  <si>
    <t>0210110010</t>
  </si>
  <si>
    <t>0210110100</t>
  </si>
  <si>
    <t xml:space="preserve">            Транспортные услуги (текущие расходы)</t>
  </si>
  <si>
    <t>12220</t>
  </si>
  <si>
    <t xml:space="preserve">            Коммунальные услуги (текущие расходы)</t>
  </si>
  <si>
    <t>12230</t>
  </si>
  <si>
    <t xml:space="preserve">            Работы, услуги по содержанию имущества (текущие расходы)</t>
  </si>
  <si>
    <t>12250</t>
  </si>
  <si>
    <t xml:space="preserve">          Уплата налога на имущество организаций и земельного налога</t>
  </si>
  <si>
    <t>851</t>
  </si>
  <si>
    <t xml:space="preserve">            Уплата налогов (текущие расходы)</t>
  </si>
  <si>
    <t>12902</t>
  </si>
  <si>
    <t xml:space="preserve">          Уплата прочих налогов, сборов и иных  платежей</t>
  </si>
  <si>
    <t>852</t>
  </si>
  <si>
    <t xml:space="preserve">      Резервные фонды</t>
  </si>
  <si>
    <t>0111</t>
  </si>
  <si>
    <t xml:space="preserve">        Резервные фонды местных администраций</t>
  </si>
  <si>
    <t>7000010120</t>
  </si>
  <si>
    <t xml:space="preserve">          Резервные средства</t>
  </si>
  <si>
    <t>870</t>
  </si>
  <si>
    <t xml:space="preserve">            Прочие расходы (кроме уплаты налогов) (текущие расходы)</t>
  </si>
  <si>
    <t>12901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</si>
  <si>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</si>
  <si>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</si>
  <si>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</si>
  <si>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0210212020</t>
  </si>
  <si>
    <t xml:space="preserve">            Услуги связи (кредиторская задолженность)</t>
  </si>
  <si>
    <t>22210</t>
  </si>
  <si>
    <t xml:space="preserve">        Уполномоченный многофункциональный центр</t>
  </si>
  <si>
    <t>0210511110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</si>
  <si>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</si>
  <si>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</si>
  <si>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    Прочие работы, услуги (кроме питания) (текущие расходы)</t>
  </si>
  <si>
    <t>12261</t>
  </si>
  <si>
    <t xml:space="preserve">            Увеличение стоимости основных средств (текущие расходы)</t>
  </si>
  <si>
    <t>13100</t>
  </si>
  <si>
    <t xml:space="preserve">            Увеличение стоимости материальных запасов (кроме питания) (текущие расходы)</t>
  </si>
  <si>
    <t>13401</t>
  </si>
  <si>
    <t xml:space="preserve">            Заработная плата (кредиторская задолженность)</t>
  </si>
  <si>
    <t>22110</t>
  </si>
  <si>
    <t xml:space="preserve">            Начисления на выплаты по оплате труда (кредиторская задолженность)</t>
  </si>
  <si>
    <t>22130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</si>
  <si>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</si>
  <si>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</si>
  <si>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</si>
  <si>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</si>
  <si>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</si>
  <si>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0210251180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</si>
  <si>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</si>
  <si>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</si>
  <si>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</si>
  <si>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</si>
  <si>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</t>
  </si>
  <si>
    <t>0260380040</t>
  </si>
  <si>
    <t xml:space="preserve">          Субсидии бюджетным учреждениям на иные цели</t>
  </si>
  <si>
    <t>612</t>
  </si>
  <si>
    <t xml:space="preserve">      Сельское хохяйство и рыбаловство</t>
  </si>
  <si>
    <t>0405</t>
  </si>
  <si>
    <t xml:space="preserve">        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-безнадзорные животные</t>
  </si>
  <si>
    <t>0210212510</t>
  </si>
  <si>
    <t xml:space="preserve">        Мероприятия по проведению Всероссийской сельскохозяйственной переписи в 2016 году  Всероссийской</t>
  </si>
  <si>
    <t>0210253910</t>
  </si>
  <si>
    <t xml:space="preserve">            Прочие работы, услуги (кредиторская задолженность)</t>
  </si>
  <si>
    <t>22260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</si>
  <si>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</si>
  <si>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</si>
  <si>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 Компенсация ТО</t>
  </si>
  <si>
    <t>0210418420</t>
  </si>
  <si>
    <t xml:space="preserve">          Субсидии юридическим лицам (кроме некомерческих организаций), индивидуальным предпринимателям и  физическим лицам
</t>
  </si>
  <si>
    <t>810</t>
  </si>
  <si>
    <t xml:space="preserve">            Безвозмездные перечисления организациям, за исключением государственных и муниципальных организаций (текущие расходы)</t>
  </si>
  <si>
    <t>12420</t>
  </si>
  <si>
    <t xml:space="preserve">      Дорожное хозяйство (дорожные фонды)</t>
  </si>
  <si>
    <t>0409</t>
  </si>
  <si>
    <t xml:space="preserve">        Обеспечение сохранности существующей сети автомобильных дорог местного значения и условий безопасности движения по ним</t>
  </si>
  <si>
    <t>0230172010</t>
  </si>
  <si>
    <t xml:space="preserve">            Работы, услуги по содержанию имущества (кредиторская задолженность)</t>
  </si>
  <si>
    <t>22250</t>
  </si>
  <si>
    <t xml:space="preserve">        Мероприятия по обеспечению сохранности автомобильных дорог местного значения и условий безопасности движения по ним</t>
  </si>
  <si>
    <t>02302S6170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</si>
  <si>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</si>
  <si>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</si>
  <si>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 и уведомительной рекомендации территориальных соглашений и коллективных договоров</t>
  </si>
  <si>
    <t>0210217900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</si>
  <si>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</si>
  <si>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</si>
  <si>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</si>
  <si>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</si>
  <si>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Мероприятия по капитальному ремонту муниципального  имущества в многоквартирных домах</t>
  </si>
  <si>
    <t>0250270020</t>
  </si>
  <si>
    <t xml:space="preserve">        Мероприятия по содержанию муниципального жилья</t>
  </si>
  <si>
    <t>0250470040</t>
  </si>
  <si>
    <t xml:space="preserve">            Коммунальные услуги (кредиторская задолженность)</t>
  </si>
  <si>
    <t>22230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</si>
  <si>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</si>
  <si>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</si>
  <si>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</si>
  <si>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0250570090</t>
  </si>
  <si>
    <t xml:space="preserve">            Другие расходы (текущие расходы)</t>
  </si>
  <si>
    <t>18880</t>
  </si>
  <si>
    <t xml:space="preserve">      Благоустройство</t>
  </si>
  <si>
    <t>0503</t>
  </si>
  <si>
    <t xml:space="preserve">        Уличное освещение</t>
  </si>
  <si>
    <t>0250170010</t>
  </si>
  <si>
    <t xml:space="preserve">        Мероприятия по организации и содержанию мест захоронения</t>
  </si>
  <si>
    <t>0250370030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</si>
  <si>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</si>
  <si>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</si>
  <si>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</si>
  <si>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</si>
  <si>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</si>
  <si>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0260110630</t>
  </si>
  <si>
    <t xml:space="preserve">            Питание (текущие расходы)</t>
  </si>
  <si>
    <t>13402</t>
  </si>
  <si>
    <t xml:space="preserve">            Прочие работы, услуги (кроме питания) (кредиторская задолженность)</t>
  </si>
  <si>
    <t>22261</t>
  </si>
  <si>
    <t xml:space="preserve">            Питание (кредиторская задолженность)</t>
  </si>
  <si>
    <t>23402</t>
  </si>
  <si>
    <t xml:space="preserve">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</si>
  <si>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0260114710</t>
  </si>
  <si>
    <t xml:space="preserve">        Мероприятия по противодействию экстримизму и профилактике терроризма на территории города Фокино</t>
  </si>
  <si>
    <t>0260380150</t>
  </si>
  <si>
    <t xml:space="preserve">      Общее образование</t>
  </si>
  <si>
    <t>0702</t>
  </si>
  <si>
    <t xml:space="preserve">        Общеобразовательные организации</t>
  </si>
  <si>
    <t>0260110640</t>
  </si>
  <si>
    <t>12262</t>
  </si>
  <si>
    <t xml:space="preserve">        Организации дополнительного образования</t>
  </si>
  <si>
    <t>0260110660</t>
  </si>
  <si>
    <t xml:space="preserve">        Финансовое обеспечение государственных гарантий реализации прав на получение общедоступного и бесплатного  начального общего,основного общего, среднего общего образования в образовательных организациях ФО госгарантий ОО</t>
  </si>
  <si>
    <t>0260114700</t>
  </si>
  <si>
    <t xml:space="preserve">        Мероприятия по профилактике наркомании населения</t>
  </si>
  <si>
    <t>0260380050</t>
  </si>
  <si>
    <t xml:space="preserve">      Молодежная политика и оздоровление детей</t>
  </si>
  <si>
    <t>0707</t>
  </si>
  <si>
    <t xml:space="preserve">        Реализация мероприятий по проведению оздоровительной кампании детей</t>
  </si>
  <si>
    <t>02602S4790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</si>
  <si>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</si>
  <si>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</si>
  <si>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</si>
  <si>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</si>
  <si>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</si>
  <si>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0280110540</t>
  </si>
  <si>
    <t xml:space="preserve">        Дворцы и дома культуры</t>
  </si>
  <si>
    <t>0280110590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</si>
  <si>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</si>
  <si>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</si>
  <si>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</si>
  <si>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</si>
  <si>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</si>
  <si>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</si>
  <si>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</si>
  <si>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0270116510</t>
  </si>
  <si>
    <t xml:space="preserve">          Иные пенсии, социальные доплаты к пенсиям</t>
  </si>
  <si>
    <t>312</t>
  </si>
  <si>
    <t xml:space="preserve">            Пенсии, пособия, выплачиваемые организациями сектора государственного управления (текущие расходы)</t>
  </si>
  <si>
    <t>12630</t>
  </si>
  <si>
    <t xml:space="preserve">            Пенсии, пособия, выплачиваемые организациями сектора государственного управления (кредиторская задолженность)</t>
  </si>
  <si>
    <t>22630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</si>
  <si>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</si>
  <si>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</si>
  <si>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</si>
  <si>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0270216710</t>
  </si>
  <si>
    <t xml:space="preserve">          Приобретение товаров, работ, услуг в пользу граждан в целях их социального обеспечения
</t>
  </si>
  <si>
    <t>323</t>
  </si>
  <si>
    <t xml:space="preserve">            Пособия по социальной помощи населению (текущие расходы)</t>
  </si>
  <si>
    <t>12620</t>
  </si>
  <si>
    <t xml:space="preserve">            Пособия по социальной помощи населению (кредиторская задолженность)</t>
  </si>
  <si>
    <t>22620</t>
  </si>
  <si>
    <t xml:space="preserve">        Мероприятия по обеспечению жильем молодых семей г.Фокино</t>
  </si>
  <si>
    <t>02704S6200</t>
  </si>
  <si>
    <t xml:space="preserve">      Охрана семьи и детства</t>
  </si>
  <si>
    <t>1004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</si>
  <si>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</si>
  <si>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0270216720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</si>
  <si>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</si>
  <si>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</si>
  <si>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</si>
  <si>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>0270250820</t>
  </si>
  <si>
    <t xml:space="preserve">        Выплата единовременного пособия при всех формах устройства детей</t>
  </si>
  <si>
    <t>0270352600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</si>
  <si>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</si>
  <si>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</si>
  <si>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</si>
  <si>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</si>
  <si>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</si>
  <si>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</si>
  <si>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</si>
  <si>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0290110980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</si>
  <si>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</si>
  <si>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</si>
  <si>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</si>
  <si>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</si>
  <si>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</si>
  <si>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0210310320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</si>
  <si>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</si>
  <si>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</si>
  <si>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</si>
  <si>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</si>
  <si>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0300110100</t>
  </si>
  <si>
    <t xml:space="preserve">        Обслуживание муниципального долга</t>
  </si>
  <si>
    <t>0300215800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</si>
  <si>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</si>
  <si>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</si>
  <si>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</si>
  <si>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12310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</si>
  <si>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</si>
  <si>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</si>
  <si>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</si>
  <si>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0400214770</t>
  </si>
  <si>
    <t xml:space="preserve">      Другие вопросы в области образования</t>
  </si>
  <si>
    <t>0709</t>
  </si>
  <si>
    <t xml:space="preserve">        Управление учреждениями образования и культуры</t>
  </si>
  <si>
    <t>0400110700</t>
  </si>
  <si>
    <t xml:space="preserve">          Фонд оплаты труда казенных учреждений и взносы по обязательному социальному страхованию</t>
  </si>
  <si>
    <t>111</t>
  </si>
  <si>
    <t xml:space="preserve">          Иные выплаты персоналу казенных учреждений, за исключением фонда оплаты труда</t>
  </si>
  <si>
    <t>112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</si>
  <si>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учреждений.</t>
  </si>
  <si>
    <t>119</t>
  </si>
  <si>
    <t xml:space="preserve">        Компенсация части родительской платы за присмотр и уход за детьми в  образовательных организациях, реализующих образовательную программу дошкольного образования</t>
  </si>
  <si>
    <t>0400314780</t>
  </si>
  <si>
    <t xml:space="preserve">        Мероприятия по гражданско-патриотическому воспитанию</t>
  </si>
  <si>
    <t>0410180110</t>
  </si>
  <si>
    <t xml:space="preserve">  Комитет по управлению муниципальным имуществом города Фокино</t>
  </si>
  <si>
    <t>005</t>
  </si>
  <si>
    <t>0500110100</t>
  </si>
  <si>
    <t xml:space="preserve">        Мероприятия по землеустройству и землепользованию</t>
  </si>
  <si>
    <t>0500117420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</si>
  <si>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</si>
  <si>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</si>
  <si>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</si>
  <si>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</si>
  <si>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</si>
  <si>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</si>
  <si>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</si>
  <si>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0600110300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</si>
  <si>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</si>
  <si>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</si>
  <si>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</si>
  <si>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7000010060</t>
  </si>
  <si>
    <t>Всего расходов:</t>
  </si>
  <si>
    <t>%
 исполнения</t>
  </si>
  <si>
    <t>Утверждено
 на 2016 год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</si>
  <si>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</si>
  <si>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</si>
  <si>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исполнительно-распорядительного органа муниципального образования</t>
  </si>
  <si>
    <t>Заработная плата (текущие расходы)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</si>
  <si>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</si>
  <si>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Начальник
Финансового управления 
администрации города Фокино                                                       ______________А.Т. Шеремето</t>
  </si>
  <si>
    <t xml:space="preserve">  Прочие расходы (кроме уплаты налогов) (текущие расходы)</t>
  </si>
  <si>
    <t xml:space="preserve"> Приобретение товаров, работ, услуг в пользу граждан в целях их социального обеспечения</t>
  </si>
  <si>
    <t>Дополнительные меры государственной поддержки обучающихся</t>
  </si>
  <si>
    <t>0260114730</t>
  </si>
  <si>
    <t>Обеспечение сохранности автомобильных дорог местного назначения и условий безопасности движения по ним</t>
  </si>
  <si>
    <t>0230216170</t>
  </si>
  <si>
    <t xml:space="preserve"> Прочая закупка товаров, работ и услуг для обеспечения государственных (муниципальных) нужд</t>
  </si>
  <si>
    <t>Работы,услуги по содержанию имущества (текущие расходы)</t>
  </si>
  <si>
    <t xml:space="preserve">             Уплата иных платежей</t>
  </si>
  <si>
    <t xml:space="preserve">              Уплата налогов(текущие расходы)</t>
  </si>
  <si>
    <t xml:space="preserve">              Уплата прочих налогов,сборов</t>
  </si>
  <si>
    <t>АНАЛИЗ ИСПОЛНЕНИЯ СВОДНОЙ БЮДЖЕТНОЙ РОСПИСИ 
БЮДЖЕТА ГОРОДСКОГО ОКРУГА "ГОРОД ФОКИНО" (РАСХОДЫ) 
на  01.05.2016г.</t>
  </si>
  <si>
    <t>Исполнено
 на 01.05.2016г.</t>
  </si>
  <si>
    <t xml:space="preserve"> Мероприятия  по проведению оздоровительной кампании детей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</si>
</sst>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6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>
      <alignment wrapText="1"/>
    </xf>
    <xf numFmtId="0" fontId="1" fillId="0" borderId="0"/>
    <xf numFmtId="0" fontId="2" fillId="0" borderId="0">
      <alignment horizontal="center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3" fillId="0" borderId="2">
      <alignment horizontal="right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9" fontId="1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4" borderId="3"/>
    <xf numFmtId="0" fontId="1" fillId="4" borderId="2"/>
    <xf numFmtId="0" fontId="1" fillId="4" borderId="0">
      <alignment shrinkToFit="1"/>
    </xf>
    <xf numFmtId="0" fontId="1" fillId="4" borderId="4"/>
    <xf numFmtId="0" fontId="1" fillId="4" borderId="4">
      <alignment horizontal="center"/>
    </xf>
    <xf numFmtId="4" fontId="3" fillId="0" borderId="1">
      <alignment horizontal="right" vertical="top" shrinkToFit="1"/>
    </xf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0" fontId="1" fillId="4" borderId="4">
      <alignment shrinkToFit="1"/>
    </xf>
    <xf numFmtId="0" fontId="1" fillId="4" borderId="2">
      <alignment horizontal="center"/>
    </xf>
  </cellStyleXfs>
  <cellXfs count="48">
    <xf numFmtId="0" fontId="0" fillId="0" borderId="0" xfId="0"/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" xfId="5" applyNumberFormat="1" applyFont="1" applyAlignment="1" applyProtection="1">
      <alignment horizontal="left" vertical="top" wrapText="1"/>
      <protection locked="0"/>
    </xf>
    <xf numFmtId="0" fontId="11" fillId="0" borderId="1" xfId="10" applyNumberFormat="1" applyFont="1" applyAlignment="1" applyProtection="1">
      <alignment horizontal="left" vertical="top" wrapText="1"/>
      <protection locked="0"/>
    </xf>
    <xf numFmtId="0" fontId="10" fillId="0" borderId="1" xfId="10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0" fillId="0" borderId="1" xfId="5" applyNumberFormat="1" applyFont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top"/>
      <protection locked="0"/>
    </xf>
    <xf numFmtId="0" fontId="10" fillId="0" borderId="0" xfId="2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2" xfId="6" applyNumberFormat="1" applyFont="1" applyAlignment="1" applyProtection="1">
      <protection locked="0"/>
    </xf>
    <xf numFmtId="2" fontId="11" fillId="0" borderId="1" xfId="11" applyNumberFormat="1" applyFont="1" applyAlignment="1" applyProtection="1">
      <alignment horizontal="center" vertical="top" shrinkToFit="1"/>
      <protection locked="0"/>
    </xf>
    <xf numFmtId="2" fontId="13" fillId="6" borderId="5" xfId="0" applyNumberFormat="1" applyFont="1" applyFill="1" applyBorder="1" applyAlignment="1">
      <alignment horizontal="center" vertical="center" wrapText="1"/>
    </xf>
    <xf numFmtId="2" fontId="10" fillId="0" borderId="1" xfId="11" applyNumberFormat="1" applyFont="1" applyAlignment="1" applyProtection="1">
      <alignment horizontal="center" vertical="top" shrinkToFit="1"/>
      <protection locked="0"/>
    </xf>
    <xf numFmtId="2" fontId="12" fillId="6" borderId="5" xfId="0" applyNumberFormat="1" applyFont="1" applyFill="1" applyBorder="1" applyAlignment="1">
      <alignment horizontal="center" vertical="center" wrapText="1"/>
    </xf>
    <xf numFmtId="2" fontId="5" fillId="0" borderId="2" xfId="6" applyNumberFormat="1" applyFont="1" applyAlignment="1" applyProtection="1">
      <protection locked="0"/>
    </xf>
    <xf numFmtId="2" fontId="10" fillId="0" borderId="2" xfId="6" applyNumberFormat="1" applyFont="1" applyAlignment="1" applyProtection="1">
      <alignment horizontal="center"/>
      <protection locked="0"/>
    </xf>
    <xf numFmtId="0" fontId="10" fillId="0" borderId="1" xfId="11" applyNumberFormat="1" applyFont="1" applyAlignment="1" applyProtection="1">
      <alignment horizontal="center" vertical="top" shrinkToFit="1"/>
      <protection locked="0"/>
    </xf>
    <xf numFmtId="164" fontId="10" fillId="0" borderId="1" xfId="5" applyNumberFormat="1" applyFont="1" applyAlignment="1" applyProtection="1">
      <alignment horizontal="center" vertical="center" wrapText="1"/>
      <protection locked="0"/>
    </xf>
    <xf numFmtId="164" fontId="10" fillId="0" borderId="6" xfId="5" applyNumberFormat="1" applyFont="1" applyBorder="1" applyAlignment="1" applyProtection="1">
      <alignment horizontal="center" vertical="center" wrapText="1"/>
      <protection locked="0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1" fillId="2" borderId="1" xfId="12" applyNumberFormat="1" applyFont="1" applyAlignment="1" applyProtection="1">
      <alignment horizontal="center" vertical="top" shrinkToFit="1"/>
      <protection locked="0"/>
    </xf>
    <xf numFmtId="164" fontId="11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2" borderId="1" xfId="12" applyNumberFormat="1" applyFont="1" applyAlignment="1" applyProtection="1">
      <alignment horizontal="center" vertical="top" shrinkToFit="1"/>
      <protection locked="0"/>
    </xf>
    <xf numFmtId="164" fontId="10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3" borderId="1" xfId="13" applyNumberFormat="1" applyFont="1" applyAlignment="1" applyProtection="1">
      <alignment horizontal="center" vertical="top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top" shrinkToFit="1"/>
    </xf>
    <xf numFmtId="164" fontId="10" fillId="5" borderId="7" xfId="7" applyNumberFormat="1" applyFont="1" applyFill="1" applyBorder="1" applyAlignment="1" applyProtection="1">
      <alignment horizontal="center" vertical="top" shrinkToFit="1"/>
    </xf>
    <xf numFmtId="164" fontId="10" fillId="2" borderId="2" xfId="7" applyNumberFormat="1" applyFont="1" applyAlignment="1" applyProtection="1">
      <alignment horizontal="center" vertical="top" shrinkToFit="1"/>
      <protection locked="0"/>
    </xf>
    <xf numFmtId="164" fontId="14" fillId="5" borderId="0" xfId="0" applyNumberFormat="1" applyFont="1" applyFill="1" applyAlignment="1" applyProtection="1">
      <alignment horizontal="center" vertical="top"/>
      <protection locked="0"/>
    </xf>
    <xf numFmtId="164" fontId="10" fillId="0" borderId="0" xfId="2" applyNumberFormat="1" applyFont="1" applyAlignment="1" applyProtection="1">
      <alignment horizontal="center"/>
      <protection locked="0"/>
    </xf>
    <xf numFmtId="164" fontId="5" fillId="0" borderId="0" xfId="9" applyNumberFormat="1" applyFont="1" applyAlignment="1" applyProtection="1">
      <alignment wrapText="1"/>
      <protection locked="0"/>
    </xf>
    <xf numFmtId="164" fontId="5" fillId="0" borderId="0" xfId="9" applyNumberFormat="1" applyFont="1" applyBorder="1" applyAlignment="1" applyProtection="1">
      <alignment wrapText="1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0" fillId="5" borderId="0" xfId="7" applyNumberFormat="1" applyFont="1" applyFill="1" applyBorder="1" applyAlignment="1" applyProtection="1">
      <alignment horizontal="center" vertical="top" shrinkToFit="1"/>
    </xf>
    <xf numFmtId="49" fontId="10" fillId="0" borderId="1" xfId="11" applyNumberFormat="1" applyFont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5" xfId="0" applyNumberFormat="1" applyFont="1" applyFill="1" applyBorder="1" applyAlignment="1">
      <alignment horizontal="center" vertical="center" wrapText="1"/>
    </xf>
    <xf numFmtId="164" fontId="11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2" xfId="7" applyNumberFormat="1" applyFont="1" applyFill="1" applyAlignment="1" applyProtection="1">
      <alignment horizontal="center" vertical="top" shrinkToFit="1"/>
      <protection locked="0"/>
    </xf>
    <xf numFmtId="164" fontId="10" fillId="7" borderId="0" xfId="2" applyNumberFormat="1" applyFont="1" applyFill="1" applyAlignment="1" applyProtection="1">
      <alignment horizontal="center"/>
      <protection locked="0"/>
    </xf>
    <xf numFmtId="164" fontId="12" fillId="7" borderId="0" xfId="0" applyNumberFormat="1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horizontal="center" vertical="top" wrapText="1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 fitToPage="1"/>
  </sheetPr>
  <dimension ref="A1:V447"/>
  <sheetViews>
    <sheetView tabSelected="1" topLeftCell="A223" workbookViewId="0">
      <selection activeCell="U161" sqref="U161"/>
    </sheetView>
  </sheetViews>
  <sheetFormatPr defaultRowHeight="15.75" outlineLevelRow="5"/>
  <cols>
    <col min="1" max="1" width="61.140625" style="8" customWidth="1"/>
    <col min="2" max="2" width="5.85546875" style="13" customWidth="1"/>
    <col min="3" max="3" width="7" style="13" customWidth="1"/>
    <col min="4" max="4" width="14" style="13" customWidth="1"/>
    <col min="5" max="5" width="7.140625" style="13" customWidth="1"/>
    <col min="6" max="6" width="9.140625" style="13" hidden="1" customWidth="1"/>
    <col min="7" max="7" width="0.28515625" style="13" hidden="1" customWidth="1"/>
    <col min="8" max="8" width="6.7109375" style="13" customWidth="1"/>
    <col min="9" max="11" width="9.140625" style="13" hidden="1" customWidth="1"/>
    <col min="12" max="12" width="15.7109375" style="45" customWidth="1"/>
    <col min="13" max="19" width="9.140625" style="37" hidden="1" customWidth="1"/>
    <col min="20" max="20" width="4.42578125" style="37" hidden="1" customWidth="1"/>
    <col min="21" max="21" width="14.28515625" style="33" customWidth="1"/>
    <col min="22" max="22" width="13.42578125" style="11" customWidth="1"/>
    <col min="23" max="16384" width="9.140625" style="2"/>
  </cols>
  <sheetData>
    <row r="1" spans="1:22" s="1" customFormat="1" ht="60.75" customHeight="1">
      <c r="A1" s="47" t="s">
        <v>307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49.5" customHeight="1">
      <c r="A2" s="4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5</v>
      </c>
      <c r="J2" s="9" t="s">
        <v>5</v>
      </c>
      <c r="K2" s="9" t="s">
        <v>5</v>
      </c>
      <c r="L2" s="41" t="s">
        <v>289</v>
      </c>
      <c r="M2" s="22" t="s">
        <v>5</v>
      </c>
      <c r="N2" s="22" t="s">
        <v>5</v>
      </c>
      <c r="O2" s="22" t="s">
        <v>5</v>
      </c>
      <c r="P2" s="22" t="s">
        <v>5</v>
      </c>
      <c r="Q2" s="22" t="s">
        <v>5</v>
      </c>
      <c r="R2" s="22" t="s">
        <v>5</v>
      </c>
      <c r="S2" s="22" t="s">
        <v>5</v>
      </c>
      <c r="T2" s="23" t="s">
        <v>5</v>
      </c>
      <c r="U2" s="24" t="s">
        <v>308</v>
      </c>
      <c r="V2" s="10" t="s">
        <v>288</v>
      </c>
    </row>
    <row r="3" spans="1:22" s="3" customFormat="1" ht="21" customHeight="1">
      <c r="A3" s="5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12</v>
      </c>
      <c r="G3" s="15"/>
      <c r="H3" s="15"/>
      <c r="I3" s="15"/>
      <c r="J3" s="15"/>
      <c r="K3" s="15"/>
      <c r="L3" s="42">
        <f>L4</f>
        <v>1373492</v>
      </c>
      <c r="M3" s="25">
        <f t="shared" ref="M3:U3" si="0">M4</f>
        <v>1373492</v>
      </c>
      <c r="N3" s="25">
        <f t="shared" si="0"/>
        <v>8400</v>
      </c>
      <c r="O3" s="25">
        <f t="shared" si="0"/>
        <v>1373492</v>
      </c>
      <c r="P3" s="25">
        <f t="shared" si="0"/>
        <v>8400</v>
      </c>
      <c r="Q3" s="25">
        <f t="shared" si="0"/>
        <v>1373492</v>
      </c>
      <c r="R3" s="25">
        <f t="shared" si="0"/>
        <v>8400</v>
      </c>
      <c r="S3" s="25">
        <f t="shared" si="0"/>
        <v>8400</v>
      </c>
      <c r="T3" s="25">
        <f t="shared" si="0"/>
        <v>8400</v>
      </c>
      <c r="U3" s="26">
        <f t="shared" si="0"/>
        <v>535249.24000000011</v>
      </c>
      <c r="V3" s="16">
        <f>U3/L3*100</f>
        <v>38.969956869060766</v>
      </c>
    </row>
    <row r="4" spans="1:22" ht="19.5" customHeight="1" outlineLevel="1">
      <c r="A4" s="6" t="s">
        <v>13</v>
      </c>
      <c r="B4" s="17" t="s">
        <v>9</v>
      </c>
      <c r="C4" s="17" t="s">
        <v>14</v>
      </c>
      <c r="D4" s="17" t="s">
        <v>11</v>
      </c>
      <c r="E4" s="17" t="s">
        <v>12</v>
      </c>
      <c r="F4" s="17" t="s">
        <v>12</v>
      </c>
      <c r="G4" s="17"/>
      <c r="H4" s="17"/>
      <c r="I4" s="17"/>
      <c r="J4" s="17"/>
      <c r="K4" s="17"/>
      <c r="L4" s="40">
        <f t="shared" ref="L4:U4" si="1">L5+L11+L19</f>
        <v>1373492</v>
      </c>
      <c r="M4" s="27">
        <f t="shared" si="1"/>
        <v>1373492</v>
      </c>
      <c r="N4" s="27">
        <f t="shared" si="1"/>
        <v>8400</v>
      </c>
      <c r="O4" s="27">
        <f t="shared" si="1"/>
        <v>1373492</v>
      </c>
      <c r="P4" s="27">
        <f t="shared" si="1"/>
        <v>8400</v>
      </c>
      <c r="Q4" s="27">
        <f t="shared" si="1"/>
        <v>1373492</v>
      </c>
      <c r="R4" s="27">
        <f t="shared" si="1"/>
        <v>8400</v>
      </c>
      <c r="S4" s="27">
        <f t="shared" si="1"/>
        <v>8400</v>
      </c>
      <c r="T4" s="27">
        <f t="shared" si="1"/>
        <v>8400</v>
      </c>
      <c r="U4" s="28">
        <f t="shared" si="1"/>
        <v>535249.24000000011</v>
      </c>
      <c r="V4" s="18">
        <f t="shared" ref="V4:V74" si="2">U4/L4*100</f>
        <v>38.969956869060766</v>
      </c>
    </row>
    <row r="5" spans="1:22" ht="32.25" customHeight="1" outlineLevel="2">
      <c r="A5" s="6" t="s">
        <v>15</v>
      </c>
      <c r="B5" s="17" t="s">
        <v>9</v>
      </c>
      <c r="C5" s="17" t="s">
        <v>16</v>
      </c>
      <c r="D5" s="17" t="s">
        <v>11</v>
      </c>
      <c r="E5" s="17" t="s">
        <v>12</v>
      </c>
      <c r="F5" s="17" t="s">
        <v>12</v>
      </c>
      <c r="G5" s="17"/>
      <c r="H5" s="17"/>
      <c r="I5" s="17"/>
      <c r="J5" s="17"/>
      <c r="K5" s="17"/>
      <c r="L5" s="40">
        <f>L6</f>
        <v>854892</v>
      </c>
      <c r="M5" s="27">
        <f t="shared" ref="M5:U5" si="3">M6</f>
        <v>854892</v>
      </c>
      <c r="N5" s="27">
        <f t="shared" si="3"/>
        <v>0</v>
      </c>
      <c r="O5" s="27">
        <f t="shared" si="3"/>
        <v>854892</v>
      </c>
      <c r="P5" s="27">
        <f t="shared" si="3"/>
        <v>0</v>
      </c>
      <c r="Q5" s="27">
        <f t="shared" si="3"/>
        <v>854892</v>
      </c>
      <c r="R5" s="27">
        <f t="shared" si="3"/>
        <v>0</v>
      </c>
      <c r="S5" s="27">
        <f t="shared" si="3"/>
        <v>0</v>
      </c>
      <c r="T5" s="27">
        <f t="shared" si="3"/>
        <v>0</v>
      </c>
      <c r="U5" s="28">
        <f t="shared" si="3"/>
        <v>363921.07000000007</v>
      </c>
      <c r="V5" s="18">
        <f t="shared" si="2"/>
        <v>42.569245004047303</v>
      </c>
    </row>
    <row r="6" spans="1:22" ht="35.25" customHeight="1" outlineLevel="3">
      <c r="A6" s="6" t="s">
        <v>17</v>
      </c>
      <c r="B6" s="17" t="s">
        <v>9</v>
      </c>
      <c r="C6" s="17" t="s">
        <v>16</v>
      </c>
      <c r="D6" s="17" t="s">
        <v>18</v>
      </c>
      <c r="E6" s="17" t="s">
        <v>12</v>
      </c>
      <c r="F6" s="17" t="s">
        <v>12</v>
      </c>
      <c r="G6" s="17"/>
      <c r="H6" s="17"/>
      <c r="I6" s="17"/>
      <c r="J6" s="17"/>
      <c r="K6" s="17"/>
      <c r="L6" s="40">
        <f>L7+L9</f>
        <v>854892</v>
      </c>
      <c r="M6" s="27">
        <f t="shared" ref="M6:U6" si="4">M7+M9</f>
        <v>854892</v>
      </c>
      <c r="N6" s="27">
        <f t="shared" si="4"/>
        <v>0</v>
      </c>
      <c r="O6" s="27">
        <f t="shared" si="4"/>
        <v>854892</v>
      </c>
      <c r="P6" s="27">
        <f t="shared" si="4"/>
        <v>0</v>
      </c>
      <c r="Q6" s="27">
        <f t="shared" si="4"/>
        <v>854892</v>
      </c>
      <c r="R6" s="27">
        <f t="shared" si="4"/>
        <v>0</v>
      </c>
      <c r="S6" s="27">
        <f t="shared" si="4"/>
        <v>0</v>
      </c>
      <c r="T6" s="27">
        <f t="shared" si="4"/>
        <v>0</v>
      </c>
      <c r="U6" s="28">
        <f t="shared" si="4"/>
        <v>363921.07000000007</v>
      </c>
      <c r="V6" s="18">
        <f t="shared" si="2"/>
        <v>42.569245004047303</v>
      </c>
    </row>
    <row r="7" spans="1:22" ht="32.25" customHeight="1" outlineLevel="4">
      <c r="A7" s="6" t="s">
        <v>19</v>
      </c>
      <c r="B7" s="17" t="s">
        <v>9</v>
      </c>
      <c r="C7" s="17" t="s">
        <v>16</v>
      </c>
      <c r="D7" s="17" t="s">
        <v>18</v>
      </c>
      <c r="E7" s="17" t="s">
        <v>20</v>
      </c>
      <c r="F7" s="17" t="s">
        <v>12</v>
      </c>
      <c r="G7" s="17"/>
      <c r="H7" s="17"/>
      <c r="I7" s="17"/>
      <c r="J7" s="17"/>
      <c r="K7" s="17"/>
      <c r="L7" s="40">
        <f>L8</f>
        <v>656599</v>
      </c>
      <c r="M7" s="27">
        <f t="shared" ref="M7:U7" si="5">M8</f>
        <v>656599</v>
      </c>
      <c r="N7" s="27">
        <f t="shared" si="5"/>
        <v>0</v>
      </c>
      <c r="O7" s="27">
        <f t="shared" si="5"/>
        <v>656599</v>
      </c>
      <c r="P7" s="27">
        <f t="shared" si="5"/>
        <v>0</v>
      </c>
      <c r="Q7" s="27">
        <f t="shared" si="5"/>
        <v>656599</v>
      </c>
      <c r="R7" s="27">
        <f t="shared" si="5"/>
        <v>0</v>
      </c>
      <c r="S7" s="27">
        <f t="shared" si="5"/>
        <v>0</v>
      </c>
      <c r="T7" s="27">
        <f t="shared" si="5"/>
        <v>0</v>
      </c>
      <c r="U7" s="28">
        <f t="shared" si="5"/>
        <v>267889.65000000002</v>
      </c>
      <c r="V7" s="18">
        <f t="shared" si="2"/>
        <v>40.799582393515685</v>
      </c>
    </row>
    <row r="8" spans="1:22" ht="20.25" customHeight="1" outlineLevel="5">
      <c r="A8" s="6" t="s">
        <v>21</v>
      </c>
      <c r="B8" s="17" t="s">
        <v>9</v>
      </c>
      <c r="C8" s="17" t="s">
        <v>16</v>
      </c>
      <c r="D8" s="17" t="s">
        <v>18</v>
      </c>
      <c r="E8" s="17" t="s">
        <v>20</v>
      </c>
      <c r="F8" s="17" t="s">
        <v>12</v>
      </c>
      <c r="G8" s="17"/>
      <c r="H8" s="17" t="s">
        <v>22</v>
      </c>
      <c r="I8" s="17"/>
      <c r="J8" s="17"/>
      <c r="K8" s="17"/>
      <c r="L8" s="40">
        <v>656599</v>
      </c>
      <c r="M8" s="29">
        <v>656599</v>
      </c>
      <c r="N8" s="29">
        <v>0</v>
      </c>
      <c r="O8" s="29">
        <v>656599</v>
      </c>
      <c r="P8" s="29">
        <v>0</v>
      </c>
      <c r="Q8" s="29">
        <v>656599</v>
      </c>
      <c r="R8" s="29">
        <v>0</v>
      </c>
      <c r="S8" s="27">
        <v>0</v>
      </c>
      <c r="T8" s="27">
        <v>0</v>
      </c>
      <c r="U8" s="30">
        <v>267889.65000000002</v>
      </c>
      <c r="V8" s="18">
        <f>U8/L8*100</f>
        <v>40.799582393515685</v>
      </c>
    </row>
    <row r="9" spans="1:22" ht="46.5" customHeight="1" outlineLevel="4">
      <c r="A9" s="6" t="s">
        <v>23</v>
      </c>
      <c r="B9" s="17" t="s">
        <v>9</v>
      </c>
      <c r="C9" s="17" t="s">
        <v>16</v>
      </c>
      <c r="D9" s="17" t="s">
        <v>18</v>
      </c>
      <c r="E9" s="17" t="s">
        <v>24</v>
      </c>
      <c r="F9" s="17" t="s">
        <v>12</v>
      </c>
      <c r="G9" s="17"/>
      <c r="H9" s="17"/>
      <c r="I9" s="17"/>
      <c r="J9" s="17"/>
      <c r="K9" s="17"/>
      <c r="L9" s="40">
        <f>L10</f>
        <v>198293</v>
      </c>
      <c r="M9" s="27">
        <f t="shared" ref="M9:V9" si="6">M10</f>
        <v>198293</v>
      </c>
      <c r="N9" s="27">
        <f t="shared" si="6"/>
        <v>0</v>
      </c>
      <c r="O9" s="27">
        <f t="shared" si="6"/>
        <v>198293</v>
      </c>
      <c r="P9" s="27">
        <f t="shared" si="6"/>
        <v>0</v>
      </c>
      <c r="Q9" s="27">
        <f t="shared" si="6"/>
        <v>198293</v>
      </c>
      <c r="R9" s="27">
        <f t="shared" si="6"/>
        <v>0</v>
      </c>
      <c r="S9" s="27">
        <f t="shared" si="6"/>
        <v>0</v>
      </c>
      <c r="T9" s="27">
        <f t="shared" si="6"/>
        <v>0</v>
      </c>
      <c r="U9" s="28">
        <f t="shared" si="6"/>
        <v>96031.420000000013</v>
      </c>
      <c r="V9" s="28">
        <f t="shared" si="6"/>
        <v>48.429051958465507</v>
      </c>
    </row>
    <row r="10" spans="1:22" ht="32.25" customHeight="1" outlineLevel="5">
      <c r="A10" s="6" t="s">
        <v>25</v>
      </c>
      <c r="B10" s="17" t="s">
        <v>9</v>
      </c>
      <c r="C10" s="17" t="s">
        <v>16</v>
      </c>
      <c r="D10" s="17" t="s">
        <v>18</v>
      </c>
      <c r="E10" s="17" t="s">
        <v>24</v>
      </c>
      <c r="F10" s="17" t="s">
        <v>12</v>
      </c>
      <c r="G10" s="17"/>
      <c r="H10" s="21">
        <v>12130</v>
      </c>
      <c r="I10" s="17"/>
      <c r="J10" s="17"/>
      <c r="K10" s="17"/>
      <c r="L10" s="40">
        <v>198293</v>
      </c>
      <c r="M10" s="29">
        <v>198293</v>
      </c>
      <c r="N10" s="29">
        <v>0</v>
      </c>
      <c r="O10" s="29">
        <v>198293</v>
      </c>
      <c r="P10" s="29">
        <v>0</v>
      </c>
      <c r="Q10" s="29">
        <v>198293</v>
      </c>
      <c r="R10" s="29">
        <v>0</v>
      </c>
      <c r="S10" s="27">
        <v>0</v>
      </c>
      <c r="T10" s="27">
        <v>0</v>
      </c>
      <c r="U10" s="30">
        <f>72026.57+24004.85</f>
        <v>96031.420000000013</v>
      </c>
      <c r="V10" s="18">
        <f t="shared" si="2"/>
        <v>48.429051958465507</v>
      </c>
    </row>
    <row r="11" spans="1:22" ht="48.75" customHeight="1" outlineLevel="2">
      <c r="A11" s="6" t="s">
        <v>27</v>
      </c>
      <c r="B11" s="17" t="s">
        <v>9</v>
      </c>
      <c r="C11" s="17" t="s">
        <v>28</v>
      </c>
      <c r="D11" s="17" t="s">
        <v>11</v>
      </c>
      <c r="E11" s="17" t="s">
        <v>12</v>
      </c>
      <c r="F11" s="17" t="s">
        <v>12</v>
      </c>
      <c r="G11" s="17"/>
      <c r="H11" s="17"/>
      <c r="I11" s="17"/>
      <c r="J11" s="17"/>
      <c r="K11" s="17"/>
      <c r="L11" s="40">
        <f>L12</f>
        <v>482600</v>
      </c>
      <c r="M11" s="27">
        <f t="shared" ref="M11:U11" si="7">M12</f>
        <v>482600</v>
      </c>
      <c r="N11" s="27">
        <f t="shared" si="7"/>
        <v>0</v>
      </c>
      <c r="O11" s="27">
        <f t="shared" si="7"/>
        <v>482600</v>
      </c>
      <c r="P11" s="27">
        <f t="shared" si="7"/>
        <v>0</v>
      </c>
      <c r="Q11" s="27">
        <f t="shared" si="7"/>
        <v>482600</v>
      </c>
      <c r="R11" s="27">
        <f t="shared" si="7"/>
        <v>0</v>
      </c>
      <c r="S11" s="27">
        <f t="shared" si="7"/>
        <v>0</v>
      </c>
      <c r="T11" s="27">
        <f t="shared" si="7"/>
        <v>0</v>
      </c>
      <c r="U11" s="28">
        <f t="shared" si="7"/>
        <v>160577.84000000003</v>
      </c>
      <c r="V11" s="18">
        <f t="shared" si="2"/>
        <v>33.273485288023217</v>
      </c>
    </row>
    <row r="12" spans="1:22" ht="31.5" customHeight="1" outlineLevel="3">
      <c r="A12" s="6" t="s">
        <v>29</v>
      </c>
      <c r="B12" s="17" t="s">
        <v>9</v>
      </c>
      <c r="C12" s="17" t="s">
        <v>28</v>
      </c>
      <c r="D12" s="17" t="s">
        <v>30</v>
      </c>
      <c r="E12" s="17" t="s">
        <v>12</v>
      </c>
      <c r="F12" s="17" t="s">
        <v>12</v>
      </c>
      <c r="G12" s="17"/>
      <c r="H12" s="17"/>
      <c r="I12" s="17"/>
      <c r="J12" s="17"/>
      <c r="K12" s="17"/>
      <c r="L12" s="40">
        <f>L13+L15+L17</f>
        <v>482600</v>
      </c>
      <c r="M12" s="27">
        <f t="shared" ref="M12:U12" si="8">M13+M15+M17</f>
        <v>482600</v>
      </c>
      <c r="N12" s="27">
        <f t="shared" si="8"/>
        <v>0</v>
      </c>
      <c r="O12" s="27">
        <f t="shared" si="8"/>
        <v>482600</v>
      </c>
      <c r="P12" s="27">
        <f t="shared" si="8"/>
        <v>0</v>
      </c>
      <c r="Q12" s="27">
        <f t="shared" si="8"/>
        <v>482600</v>
      </c>
      <c r="R12" s="27">
        <f t="shared" si="8"/>
        <v>0</v>
      </c>
      <c r="S12" s="27">
        <f t="shared" si="8"/>
        <v>0</v>
      </c>
      <c r="T12" s="27">
        <f t="shared" si="8"/>
        <v>0</v>
      </c>
      <c r="U12" s="28">
        <f t="shared" si="8"/>
        <v>160577.84000000003</v>
      </c>
      <c r="V12" s="18">
        <f t="shared" si="2"/>
        <v>33.273485288023217</v>
      </c>
    </row>
    <row r="13" spans="1:22" ht="31.5" customHeight="1" outlineLevel="4">
      <c r="A13" s="6" t="s">
        <v>19</v>
      </c>
      <c r="B13" s="17" t="s">
        <v>9</v>
      </c>
      <c r="C13" s="17" t="s">
        <v>28</v>
      </c>
      <c r="D13" s="17" t="s">
        <v>30</v>
      </c>
      <c r="E13" s="17" t="s">
        <v>20</v>
      </c>
      <c r="F13" s="17" t="s">
        <v>12</v>
      </c>
      <c r="G13" s="17"/>
      <c r="H13" s="17"/>
      <c r="I13" s="17"/>
      <c r="J13" s="17"/>
      <c r="K13" s="17"/>
      <c r="L13" s="40">
        <f>L14</f>
        <v>370000</v>
      </c>
      <c r="M13" s="27">
        <f t="shared" ref="M13:U13" si="9">M14</f>
        <v>370000</v>
      </c>
      <c r="N13" s="27">
        <f t="shared" si="9"/>
        <v>0</v>
      </c>
      <c r="O13" s="27">
        <f t="shared" si="9"/>
        <v>370000</v>
      </c>
      <c r="P13" s="27">
        <f t="shared" si="9"/>
        <v>0</v>
      </c>
      <c r="Q13" s="27">
        <f t="shared" si="9"/>
        <v>370000</v>
      </c>
      <c r="R13" s="27">
        <f t="shared" si="9"/>
        <v>0</v>
      </c>
      <c r="S13" s="27">
        <f t="shared" si="9"/>
        <v>0</v>
      </c>
      <c r="T13" s="27">
        <f t="shared" si="9"/>
        <v>0</v>
      </c>
      <c r="U13" s="28">
        <f t="shared" si="9"/>
        <v>100138.74</v>
      </c>
      <c r="V13" s="18">
        <f t="shared" si="2"/>
        <v>27.064524324324324</v>
      </c>
    </row>
    <row r="14" spans="1:22" ht="21.75" customHeight="1" outlineLevel="5">
      <c r="A14" s="6" t="s">
        <v>21</v>
      </c>
      <c r="B14" s="17" t="s">
        <v>9</v>
      </c>
      <c r="C14" s="17" t="s">
        <v>28</v>
      </c>
      <c r="D14" s="17" t="s">
        <v>30</v>
      </c>
      <c r="E14" s="17" t="s">
        <v>20</v>
      </c>
      <c r="F14" s="17" t="s">
        <v>12</v>
      </c>
      <c r="G14" s="17"/>
      <c r="H14" s="17" t="s">
        <v>22</v>
      </c>
      <c r="I14" s="17"/>
      <c r="J14" s="17"/>
      <c r="K14" s="17"/>
      <c r="L14" s="40">
        <v>370000</v>
      </c>
      <c r="M14" s="29">
        <v>370000</v>
      </c>
      <c r="N14" s="29">
        <v>0</v>
      </c>
      <c r="O14" s="29">
        <v>370000</v>
      </c>
      <c r="P14" s="29">
        <v>0</v>
      </c>
      <c r="Q14" s="29">
        <v>370000</v>
      </c>
      <c r="R14" s="29">
        <v>0</v>
      </c>
      <c r="S14" s="27">
        <v>0</v>
      </c>
      <c r="T14" s="27">
        <v>0</v>
      </c>
      <c r="U14" s="30">
        <v>100138.74</v>
      </c>
      <c r="V14" s="18">
        <f t="shared" si="2"/>
        <v>27.064524324324324</v>
      </c>
    </row>
    <row r="15" spans="1:22" ht="36" customHeight="1" outlineLevel="4">
      <c r="A15" s="6" t="s">
        <v>31</v>
      </c>
      <c r="B15" s="17" t="s">
        <v>9</v>
      </c>
      <c r="C15" s="17" t="s">
        <v>28</v>
      </c>
      <c r="D15" s="17" t="s">
        <v>30</v>
      </c>
      <c r="E15" s="17" t="s">
        <v>32</v>
      </c>
      <c r="F15" s="17" t="s">
        <v>12</v>
      </c>
      <c r="G15" s="17"/>
      <c r="H15" s="17"/>
      <c r="I15" s="17"/>
      <c r="J15" s="17"/>
      <c r="K15" s="17"/>
      <c r="L15" s="40">
        <f>L16</f>
        <v>600</v>
      </c>
      <c r="M15" s="27">
        <f t="shared" ref="M15:U15" si="10">M16</f>
        <v>600</v>
      </c>
      <c r="N15" s="27">
        <f t="shared" si="10"/>
        <v>0</v>
      </c>
      <c r="O15" s="27">
        <f t="shared" si="10"/>
        <v>600</v>
      </c>
      <c r="P15" s="27">
        <f t="shared" si="10"/>
        <v>0</v>
      </c>
      <c r="Q15" s="27">
        <f t="shared" si="10"/>
        <v>600</v>
      </c>
      <c r="R15" s="27">
        <f t="shared" si="10"/>
        <v>0</v>
      </c>
      <c r="S15" s="27">
        <f t="shared" si="10"/>
        <v>0</v>
      </c>
      <c r="T15" s="27">
        <f t="shared" si="10"/>
        <v>0</v>
      </c>
      <c r="U15" s="28">
        <f t="shared" si="10"/>
        <v>150</v>
      </c>
      <c r="V15" s="18">
        <f t="shared" si="2"/>
        <v>25</v>
      </c>
    </row>
    <row r="16" spans="1:22" ht="18" customHeight="1" outlineLevel="5">
      <c r="A16" s="6" t="s">
        <v>33</v>
      </c>
      <c r="B16" s="17" t="s">
        <v>9</v>
      </c>
      <c r="C16" s="17" t="s">
        <v>28</v>
      </c>
      <c r="D16" s="17" t="s">
        <v>30</v>
      </c>
      <c r="E16" s="17" t="s">
        <v>32</v>
      </c>
      <c r="F16" s="17" t="s">
        <v>12</v>
      </c>
      <c r="G16" s="17"/>
      <c r="H16" s="17" t="s">
        <v>34</v>
      </c>
      <c r="I16" s="17"/>
      <c r="J16" s="17"/>
      <c r="K16" s="17"/>
      <c r="L16" s="40">
        <v>600</v>
      </c>
      <c r="M16" s="29">
        <v>600</v>
      </c>
      <c r="N16" s="29">
        <v>0</v>
      </c>
      <c r="O16" s="29">
        <v>600</v>
      </c>
      <c r="P16" s="29">
        <v>0</v>
      </c>
      <c r="Q16" s="29">
        <v>600</v>
      </c>
      <c r="R16" s="29">
        <v>0</v>
      </c>
      <c r="S16" s="27">
        <v>0</v>
      </c>
      <c r="T16" s="27">
        <v>0</v>
      </c>
      <c r="U16" s="30">
        <v>150</v>
      </c>
      <c r="V16" s="18">
        <f t="shared" si="2"/>
        <v>25</v>
      </c>
    </row>
    <row r="17" spans="1:22" ht="48" customHeight="1" outlineLevel="4">
      <c r="A17" s="6" t="s">
        <v>23</v>
      </c>
      <c r="B17" s="17" t="s">
        <v>9</v>
      </c>
      <c r="C17" s="17" t="s">
        <v>28</v>
      </c>
      <c r="D17" s="17" t="s">
        <v>30</v>
      </c>
      <c r="E17" s="17" t="s">
        <v>24</v>
      </c>
      <c r="F17" s="17" t="s">
        <v>12</v>
      </c>
      <c r="G17" s="17"/>
      <c r="H17" s="17"/>
      <c r="I17" s="17"/>
      <c r="J17" s="17"/>
      <c r="K17" s="17"/>
      <c r="L17" s="40">
        <f>L18</f>
        <v>112000</v>
      </c>
      <c r="M17" s="27">
        <f t="shared" ref="M17:V17" si="11">M18</f>
        <v>112000</v>
      </c>
      <c r="N17" s="27">
        <f t="shared" si="11"/>
        <v>0</v>
      </c>
      <c r="O17" s="27">
        <f t="shared" si="11"/>
        <v>112000</v>
      </c>
      <c r="P17" s="27">
        <f t="shared" si="11"/>
        <v>0</v>
      </c>
      <c r="Q17" s="27">
        <f t="shared" si="11"/>
        <v>112000</v>
      </c>
      <c r="R17" s="27">
        <f t="shared" si="11"/>
        <v>0</v>
      </c>
      <c r="S17" s="27">
        <f t="shared" si="11"/>
        <v>0</v>
      </c>
      <c r="T17" s="27">
        <f t="shared" si="11"/>
        <v>0</v>
      </c>
      <c r="U17" s="28">
        <f t="shared" si="11"/>
        <v>60289.100000000006</v>
      </c>
      <c r="V17" s="28">
        <f t="shared" si="11"/>
        <v>53.829553571428576</v>
      </c>
    </row>
    <row r="18" spans="1:22" ht="30" customHeight="1" outlineLevel="5">
      <c r="A18" s="6" t="s">
        <v>25</v>
      </c>
      <c r="B18" s="17" t="s">
        <v>9</v>
      </c>
      <c r="C18" s="17" t="s">
        <v>28</v>
      </c>
      <c r="D18" s="17" t="s">
        <v>30</v>
      </c>
      <c r="E18" s="17" t="s">
        <v>24</v>
      </c>
      <c r="F18" s="17" t="s">
        <v>12</v>
      </c>
      <c r="G18" s="17"/>
      <c r="H18" s="17" t="s">
        <v>26</v>
      </c>
      <c r="I18" s="17"/>
      <c r="J18" s="17"/>
      <c r="K18" s="17"/>
      <c r="L18" s="40">
        <v>112000</v>
      </c>
      <c r="M18" s="29">
        <v>112000</v>
      </c>
      <c r="N18" s="29">
        <v>0</v>
      </c>
      <c r="O18" s="29">
        <v>112000</v>
      </c>
      <c r="P18" s="29">
        <v>0</v>
      </c>
      <c r="Q18" s="29">
        <v>112000</v>
      </c>
      <c r="R18" s="29">
        <v>0</v>
      </c>
      <c r="S18" s="27">
        <v>0</v>
      </c>
      <c r="T18" s="27">
        <v>0</v>
      </c>
      <c r="U18" s="30">
        <f>2036.91+58252.19</f>
        <v>60289.100000000006</v>
      </c>
      <c r="V18" s="18">
        <f t="shared" si="2"/>
        <v>53.829553571428576</v>
      </c>
    </row>
    <row r="19" spans="1:22" ht="36" customHeight="1" outlineLevel="4">
      <c r="A19" s="6" t="s">
        <v>35</v>
      </c>
      <c r="B19" s="17" t="s">
        <v>9</v>
      </c>
      <c r="C19" s="17" t="s">
        <v>28</v>
      </c>
      <c r="D19" s="17" t="s">
        <v>30</v>
      </c>
      <c r="E19" s="17" t="s">
        <v>36</v>
      </c>
      <c r="F19" s="17" t="s">
        <v>12</v>
      </c>
      <c r="G19" s="17"/>
      <c r="H19" s="17"/>
      <c r="I19" s="17"/>
      <c r="J19" s="17"/>
      <c r="K19" s="17"/>
      <c r="L19" s="40">
        <f xml:space="preserve"> SUM(L20:L24)</f>
        <v>36000</v>
      </c>
      <c r="M19" s="27">
        <f t="shared" ref="M19:U19" si="12" xml:space="preserve"> SUM(M20:M24)</f>
        <v>36000</v>
      </c>
      <c r="N19" s="27">
        <f t="shared" si="12"/>
        <v>8400</v>
      </c>
      <c r="O19" s="27">
        <f t="shared" si="12"/>
        <v>36000</v>
      </c>
      <c r="P19" s="27">
        <f t="shared" si="12"/>
        <v>8400</v>
      </c>
      <c r="Q19" s="27">
        <f t="shared" si="12"/>
        <v>36000</v>
      </c>
      <c r="R19" s="27">
        <f t="shared" si="12"/>
        <v>8400</v>
      </c>
      <c r="S19" s="27">
        <f t="shared" si="12"/>
        <v>8400</v>
      </c>
      <c r="T19" s="27">
        <f t="shared" si="12"/>
        <v>8400</v>
      </c>
      <c r="U19" s="28">
        <f t="shared" si="12"/>
        <v>10750.33</v>
      </c>
      <c r="V19" s="18">
        <f t="shared" si="2"/>
        <v>29.862027777777776</v>
      </c>
    </row>
    <row r="20" spans="1:22" ht="15" customHeight="1" outlineLevel="5">
      <c r="A20" s="6" t="s">
        <v>37</v>
      </c>
      <c r="B20" s="17" t="s">
        <v>9</v>
      </c>
      <c r="C20" s="17" t="s">
        <v>28</v>
      </c>
      <c r="D20" s="17" t="s">
        <v>30</v>
      </c>
      <c r="E20" s="17" t="s">
        <v>36</v>
      </c>
      <c r="F20" s="17" t="s">
        <v>12</v>
      </c>
      <c r="G20" s="17"/>
      <c r="H20" s="17" t="s">
        <v>38</v>
      </c>
      <c r="I20" s="17"/>
      <c r="J20" s="17"/>
      <c r="K20" s="17"/>
      <c r="L20" s="40">
        <v>7599</v>
      </c>
      <c r="M20" s="27">
        <v>8400</v>
      </c>
      <c r="N20" s="27">
        <v>8400</v>
      </c>
      <c r="O20" s="27">
        <v>8400</v>
      </c>
      <c r="P20" s="27">
        <v>8400</v>
      </c>
      <c r="Q20" s="27">
        <v>8400</v>
      </c>
      <c r="R20" s="27">
        <v>8400</v>
      </c>
      <c r="S20" s="27">
        <v>8400</v>
      </c>
      <c r="T20" s="27">
        <v>8400</v>
      </c>
      <c r="U20" s="28">
        <v>1875.06</v>
      </c>
      <c r="V20" s="18">
        <f t="shared" si="2"/>
        <v>24.6750888274773</v>
      </c>
    </row>
    <row r="21" spans="1:22" ht="15" customHeight="1" outlineLevel="5">
      <c r="A21" s="6"/>
      <c r="B21" s="17"/>
      <c r="C21" s="17"/>
      <c r="D21" s="17"/>
      <c r="E21" s="17"/>
      <c r="F21" s="17"/>
      <c r="G21" s="17"/>
      <c r="H21" s="21">
        <v>22210</v>
      </c>
      <c r="I21" s="17"/>
      <c r="J21" s="17"/>
      <c r="K21" s="17"/>
      <c r="L21" s="40">
        <v>801</v>
      </c>
      <c r="M21" s="27"/>
      <c r="N21" s="27"/>
      <c r="O21" s="27"/>
      <c r="P21" s="27"/>
      <c r="Q21" s="27"/>
      <c r="R21" s="27"/>
      <c r="S21" s="27"/>
      <c r="T21" s="27"/>
      <c r="U21" s="28">
        <v>800.27</v>
      </c>
      <c r="V21" s="18"/>
    </row>
    <row r="22" spans="1:22" ht="18" customHeight="1" outlineLevel="5">
      <c r="A22" s="6" t="s">
        <v>39</v>
      </c>
      <c r="B22" s="17" t="s">
        <v>9</v>
      </c>
      <c r="C22" s="17" t="s">
        <v>28</v>
      </c>
      <c r="D22" s="17" t="s">
        <v>30</v>
      </c>
      <c r="E22" s="17" t="s">
        <v>36</v>
      </c>
      <c r="F22" s="17" t="s">
        <v>12</v>
      </c>
      <c r="G22" s="17"/>
      <c r="H22" s="17" t="s">
        <v>40</v>
      </c>
      <c r="I22" s="17"/>
      <c r="J22" s="17"/>
      <c r="K22" s="17"/>
      <c r="L22" s="40">
        <v>5000</v>
      </c>
      <c r="M22" s="29">
        <v>5000</v>
      </c>
      <c r="N22" s="29">
        <v>0</v>
      </c>
      <c r="O22" s="29">
        <v>5000</v>
      </c>
      <c r="P22" s="29">
        <v>0</v>
      </c>
      <c r="Q22" s="29">
        <v>5000</v>
      </c>
      <c r="R22" s="29">
        <v>0</v>
      </c>
      <c r="S22" s="27">
        <v>0</v>
      </c>
      <c r="T22" s="27">
        <v>0</v>
      </c>
      <c r="U22" s="30">
        <v>3675</v>
      </c>
      <c r="V22" s="18">
        <f t="shared" si="2"/>
        <v>73.5</v>
      </c>
    </row>
    <row r="23" spans="1:22" ht="32.25" customHeight="1" outlineLevel="5">
      <c r="A23" s="6" t="s">
        <v>41</v>
      </c>
      <c r="B23" s="17" t="s">
        <v>9</v>
      </c>
      <c r="C23" s="17" t="s">
        <v>28</v>
      </c>
      <c r="D23" s="17" t="s">
        <v>30</v>
      </c>
      <c r="E23" s="17" t="s">
        <v>36</v>
      </c>
      <c r="F23" s="17" t="s">
        <v>12</v>
      </c>
      <c r="G23" s="17"/>
      <c r="H23" s="17" t="s">
        <v>42</v>
      </c>
      <c r="I23" s="17"/>
      <c r="J23" s="17"/>
      <c r="K23" s="17"/>
      <c r="L23" s="40">
        <v>22120</v>
      </c>
      <c r="M23" s="29">
        <v>22600</v>
      </c>
      <c r="N23" s="29">
        <v>0</v>
      </c>
      <c r="O23" s="29">
        <v>22600</v>
      </c>
      <c r="P23" s="29">
        <v>0</v>
      </c>
      <c r="Q23" s="29">
        <v>22600</v>
      </c>
      <c r="R23" s="29">
        <v>0</v>
      </c>
      <c r="S23" s="27">
        <v>0</v>
      </c>
      <c r="T23" s="27">
        <v>0</v>
      </c>
      <c r="U23" s="30">
        <v>3920</v>
      </c>
      <c r="V23" s="18">
        <f t="shared" si="2"/>
        <v>17.721518987341771</v>
      </c>
    </row>
    <row r="24" spans="1:22" ht="18.75" customHeight="1" outlineLevel="5">
      <c r="A24" s="6"/>
      <c r="B24" s="17"/>
      <c r="C24" s="17"/>
      <c r="D24" s="17"/>
      <c r="E24" s="17"/>
      <c r="F24" s="17"/>
      <c r="G24" s="17"/>
      <c r="H24" s="21">
        <v>23400</v>
      </c>
      <c r="I24" s="17"/>
      <c r="J24" s="17"/>
      <c r="K24" s="17"/>
      <c r="L24" s="40">
        <v>480</v>
      </c>
      <c r="M24" s="29"/>
      <c r="N24" s="29"/>
      <c r="O24" s="29"/>
      <c r="P24" s="29"/>
      <c r="Q24" s="29"/>
      <c r="R24" s="29"/>
      <c r="S24" s="27"/>
      <c r="T24" s="27"/>
      <c r="U24" s="30">
        <v>480</v>
      </c>
      <c r="V24" s="18">
        <f t="shared" si="2"/>
        <v>100</v>
      </c>
    </row>
    <row r="25" spans="1:22" s="3" customFormat="1" ht="21.75" customHeight="1">
      <c r="A25" s="5" t="s">
        <v>43</v>
      </c>
      <c r="B25" s="15" t="s">
        <v>44</v>
      </c>
      <c r="C25" s="15" t="s">
        <v>10</v>
      </c>
      <c r="D25" s="15" t="s">
        <v>11</v>
      </c>
      <c r="E25" s="15" t="s">
        <v>12</v>
      </c>
      <c r="F25" s="15" t="s">
        <v>12</v>
      </c>
      <c r="G25" s="15"/>
      <c r="H25" s="15"/>
      <c r="I25" s="15"/>
      <c r="J25" s="15"/>
      <c r="K25" s="15"/>
      <c r="L25" s="42">
        <f t="shared" ref="L25:U25" si="13">L26+L85+L95+L131+L154+L233+L262+L311+L322</f>
        <v>150169291</v>
      </c>
      <c r="M25" s="25" t="e">
        <f t="shared" si="13"/>
        <v>#REF!</v>
      </c>
      <c r="N25" s="25" t="e">
        <f t="shared" si="13"/>
        <v>#REF!</v>
      </c>
      <c r="O25" s="25" t="e">
        <f t="shared" si="13"/>
        <v>#REF!</v>
      </c>
      <c r="P25" s="25" t="e">
        <f t="shared" si="13"/>
        <v>#REF!</v>
      </c>
      <c r="Q25" s="25" t="e">
        <f t="shared" si="13"/>
        <v>#REF!</v>
      </c>
      <c r="R25" s="25" t="e">
        <f t="shared" si="13"/>
        <v>#REF!</v>
      </c>
      <c r="S25" s="25" t="e">
        <f t="shared" si="13"/>
        <v>#REF!</v>
      </c>
      <c r="T25" s="25" t="e">
        <f t="shared" si="13"/>
        <v>#REF!</v>
      </c>
      <c r="U25" s="26">
        <f t="shared" si="13"/>
        <v>44914655.940000005</v>
      </c>
      <c r="V25" s="16">
        <f t="shared" si="2"/>
        <v>29.909348070372126</v>
      </c>
    </row>
    <row r="26" spans="1:22" ht="15" customHeight="1" outlineLevel="1">
      <c r="A26" s="6" t="s">
        <v>13</v>
      </c>
      <c r="B26" s="17" t="s">
        <v>44</v>
      </c>
      <c r="C26" s="17" t="s">
        <v>14</v>
      </c>
      <c r="D26" s="17" t="s">
        <v>11</v>
      </c>
      <c r="E26" s="17" t="s">
        <v>12</v>
      </c>
      <c r="F26" s="17" t="s">
        <v>12</v>
      </c>
      <c r="G26" s="17"/>
      <c r="H26" s="17"/>
      <c r="I26" s="17"/>
      <c r="J26" s="17"/>
      <c r="K26" s="17"/>
      <c r="L26" s="40">
        <f t="shared" ref="L26:U26" si="14">L27+L56+L60</f>
        <v>13711035</v>
      </c>
      <c r="M26" s="27">
        <f t="shared" si="14"/>
        <v>13713435</v>
      </c>
      <c r="N26" s="27">
        <f t="shared" si="14"/>
        <v>0</v>
      </c>
      <c r="O26" s="27">
        <f t="shared" si="14"/>
        <v>13713435</v>
      </c>
      <c r="P26" s="27">
        <f t="shared" si="14"/>
        <v>0</v>
      </c>
      <c r="Q26" s="27">
        <f t="shared" si="14"/>
        <v>13713435</v>
      </c>
      <c r="R26" s="27">
        <f t="shared" si="14"/>
        <v>0</v>
      </c>
      <c r="S26" s="27">
        <f t="shared" si="14"/>
        <v>0</v>
      </c>
      <c r="T26" s="27">
        <f t="shared" si="14"/>
        <v>0</v>
      </c>
      <c r="U26" s="28">
        <f t="shared" si="14"/>
        <v>3585679.7099999995</v>
      </c>
      <c r="V26" s="18">
        <f t="shared" si="2"/>
        <v>26.151780007854985</v>
      </c>
    </row>
    <row r="27" spans="1:22" ht="50.25" customHeight="1" outlineLevel="2">
      <c r="A27" s="6" t="s">
        <v>291</v>
      </c>
      <c r="B27" s="17" t="s">
        <v>44</v>
      </c>
      <c r="C27" s="17" t="s">
        <v>45</v>
      </c>
      <c r="D27" s="17" t="s">
        <v>11</v>
      </c>
      <c r="E27" s="17" t="s">
        <v>12</v>
      </c>
      <c r="F27" s="17" t="s">
        <v>12</v>
      </c>
      <c r="G27" s="17"/>
      <c r="H27" s="17"/>
      <c r="I27" s="17"/>
      <c r="J27" s="17"/>
      <c r="K27" s="17"/>
      <c r="L27" s="40">
        <f t="shared" ref="L27:U27" si="15">L28+L33</f>
        <v>10910243</v>
      </c>
      <c r="M27" s="27">
        <f t="shared" si="15"/>
        <v>10912643</v>
      </c>
      <c r="N27" s="27">
        <f t="shared" si="15"/>
        <v>0</v>
      </c>
      <c r="O27" s="27">
        <f t="shared" si="15"/>
        <v>10912643</v>
      </c>
      <c r="P27" s="27">
        <f t="shared" si="15"/>
        <v>0</v>
      </c>
      <c r="Q27" s="27">
        <f t="shared" si="15"/>
        <v>10912643</v>
      </c>
      <c r="R27" s="27">
        <f t="shared" si="15"/>
        <v>0</v>
      </c>
      <c r="S27" s="27">
        <f t="shared" si="15"/>
        <v>0</v>
      </c>
      <c r="T27" s="27">
        <f t="shared" si="15"/>
        <v>0</v>
      </c>
      <c r="U27" s="28">
        <f t="shared" si="15"/>
        <v>3029510.8499999996</v>
      </c>
      <c r="V27" s="18">
        <f t="shared" si="2"/>
        <v>27.767583636771427</v>
      </c>
    </row>
    <row r="28" spans="1:22" ht="31.5" customHeight="1" outlineLevel="3">
      <c r="A28" s="6" t="s">
        <v>292</v>
      </c>
      <c r="B28" s="17" t="s">
        <v>44</v>
      </c>
      <c r="C28" s="17" t="s">
        <v>45</v>
      </c>
      <c r="D28" s="17" t="s">
        <v>46</v>
      </c>
      <c r="E28" s="17" t="s">
        <v>12</v>
      </c>
      <c r="F28" s="17" t="s">
        <v>12</v>
      </c>
      <c r="G28" s="17"/>
      <c r="H28" s="17"/>
      <c r="I28" s="17"/>
      <c r="J28" s="17"/>
      <c r="K28" s="17"/>
      <c r="L28" s="40">
        <f t="shared" ref="L28:U28" si="16">L29+L31</f>
        <v>998029</v>
      </c>
      <c r="M28" s="27">
        <f t="shared" si="16"/>
        <v>998029</v>
      </c>
      <c r="N28" s="27">
        <f t="shared" si="16"/>
        <v>0</v>
      </c>
      <c r="O28" s="27">
        <f t="shared" si="16"/>
        <v>998029</v>
      </c>
      <c r="P28" s="27">
        <f t="shared" si="16"/>
        <v>0</v>
      </c>
      <c r="Q28" s="27">
        <f t="shared" si="16"/>
        <v>998029</v>
      </c>
      <c r="R28" s="27">
        <f t="shared" si="16"/>
        <v>0</v>
      </c>
      <c r="S28" s="27">
        <f t="shared" si="16"/>
        <v>0</v>
      </c>
      <c r="T28" s="27">
        <f t="shared" si="16"/>
        <v>0</v>
      </c>
      <c r="U28" s="28">
        <f t="shared" si="16"/>
        <v>255669.42</v>
      </c>
      <c r="V28" s="18">
        <f t="shared" si="2"/>
        <v>25.617433962339774</v>
      </c>
    </row>
    <row r="29" spans="1:22" ht="19.5" customHeight="1" outlineLevel="4">
      <c r="A29" s="6" t="s">
        <v>290</v>
      </c>
      <c r="B29" s="17" t="s">
        <v>44</v>
      </c>
      <c r="C29" s="17" t="s">
        <v>45</v>
      </c>
      <c r="D29" s="17" t="s">
        <v>46</v>
      </c>
      <c r="E29" s="17" t="s">
        <v>20</v>
      </c>
      <c r="F29" s="17" t="s">
        <v>12</v>
      </c>
      <c r="G29" s="17"/>
      <c r="H29" s="17"/>
      <c r="I29" s="17"/>
      <c r="J29" s="17"/>
      <c r="K29" s="17"/>
      <c r="L29" s="40">
        <f>L30</f>
        <v>766536</v>
      </c>
      <c r="M29" s="27">
        <f t="shared" ref="M29:V29" si="17">M30</f>
        <v>766536</v>
      </c>
      <c r="N29" s="27">
        <f t="shared" si="17"/>
        <v>0</v>
      </c>
      <c r="O29" s="27">
        <f t="shared" si="17"/>
        <v>766536</v>
      </c>
      <c r="P29" s="27">
        <f t="shared" si="17"/>
        <v>0</v>
      </c>
      <c r="Q29" s="27">
        <f t="shared" si="17"/>
        <v>766536</v>
      </c>
      <c r="R29" s="27">
        <f t="shared" si="17"/>
        <v>0</v>
      </c>
      <c r="S29" s="27">
        <f t="shared" si="17"/>
        <v>0</v>
      </c>
      <c r="T29" s="27">
        <f t="shared" si="17"/>
        <v>0</v>
      </c>
      <c r="U29" s="28">
        <f t="shared" si="17"/>
        <v>197504.92</v>
      </c>
      <c r="V29" s="28">
        <f t="shared" si="17"/>
        <v>25.765902710374988</v>
      </c>
    </row>
    <row r="30" spans="1:22" ht="17.25" customHeight="1" outlineLevel="5">
      <c r="A30" s="6" t="s">
        <v>293</v>
      </c>
      <c r="B30" s="17" t="s">
        <v>44</v>
      </c>
      <c r="C30" s="17" t="s">
        <v>45</v>
      </c>
      <c r="D30" s="17" t="s">
        <v>46</v>
      </c>
      <c r="E30" s="17" t="s">
        <v>20</v>
      </c>
      <c r="F30" s="17" t="s">
        <v>12</v>
      </c>
      <c r="G30" s="17"/>
      <c r="H30" s="17" t="s">
        <v>22</v>
      </c>
      <c r="I30" s="17"/>
      <c r="J30" s="17"/>
      <c r="K30" s="17"/>
      <c r="L30" s="40">
        <v>766536</v>
      </c>
      <c r="M30" s="29">
        <v>766536</v>
      </c>
      <c r="N30" s="29">
        <v>0</v>
      </c>
      <c r="O30" s="29">
        <v>766536</v>
      </c>
      <c r="P30" s="29">
        <v>0</v>
      </c>
      <c r="Q30" s="29">
        <v>766536</v>
      </c>
      <c r="R30" s="29">
        <v>0</v>
      </c>
      <c r="S30" s="27">
        <v>0</v>
      </c>
      <c r="T30" s="27">
        <v>0</v>
      </c>
      <c r="U30" s="30">
        <f>7301.42+190203.5</f>
        <v>197504.92</v>
      </c>
      <c r="V30" s="18">
        <f t="shared" si="2"/>
        <v>25.765902710374988</v>
      </c>
    </row>
    <row r="31" spans="1:22" ht="48.75" customHeight="1" outlineLevel="4">
      <c r="A31" s="6" t="s">
        <v>294</v>
      </c>
      <c r="B31" s="17" t="s">
        <v>44</v>
      </c>
      <c r="C31" s="17" t="s">
        <v>45</v>
      </c>
      <c r="D31" s="17" t="s">
        <v>46</v>
      </c>
      <c r="E31" s="17" t="s">
        <v>24</v>
      </c>
      <c r="F31" s="17" t="s">
        <v>12</v>
      </c>
      <c r="G31" s="17"/>
      <c r="H31" s="17"/>
      <c r="I31" s="17"/>
      <c r="J31" s="17"/>
      <c r="K31" s="17"/>
      <c r="L31" s="40">
        <f>L32</f>
        <v>231493</v>
      </c>
      <c r="M31" s="27">
        <f t="shared" ref="M31:V31" si="18">M32</f>
        <v>231493</v>
      </c>
      <c r="N31" s="27">
        <f t="shared" si="18"/>
        <v>0</v>
      </c>
      <c r="O31" s="27">
        <f t="shared" si="18"/>
        <v>231493</v>
      </c>
      <c r="P31" s="27">
        <f t="shared" si="18"/>
        <v>0</v>
      </c>
      <c r="Q31" s="27">
        <f t="shared" si="18"/>
        <v>231493</v>
      </c>
      <c r="R31" s="27">
        <f t="shared" si="18"/>
        <v>0</v>
      </c>
      <c r="S31" s="27">
        <f t="shared" si="18"/>
        <v>0</v>
      </c>
      <c r="T31" s="27">
        <f t="shared" si="18"/>
        <v>0</v>
      </c>
      <c r="U31" s="28">
        <f>U32</f>
        <v>58164.5</v>
      </c>
      <c r="V31" s="28">
        <f t="shared" si="18"/>
        <v>25.125813739508324</v>
      </c>
    </row>
    <row r="32" spans="1:22" ht="17.25" customHeight="1" outlineLevel="5">
      <c r="A32" s="6" t="s">
        <v>25</v>
      </c>
      <c r="B32" s="17" t="s">
        <v>44</v>
      </c>
      <c r="C32" s="17" t="s">
        <v>45</v>
      </c>
      <c r="D32" s="17" t="s">
        <v>46</v>
      </c>
      <c r="E32" s="17" t="s">
        <v>24</v>
      </c>
      <c r="F32" s="17" t="s">
        <v>12</v>
      </c>
      <c r="G32" s="17"/>
      <c r="H32" s="17" t="s">
        <v>26</v>
      </c>
      <c r="I32" s="17"/>
      <c r="J32" s="17"/>
      <c r="K32" s="17"/>
      <c r="L32" s="40">
        <v>231493</v>
      </c>
      <c r="M32" s="29">
        <v>231493</v>
      </c>
      <c r="N32" s="29">
        <v>0</v>
      </c>
      <c r="O32" s="29">
        <v>231493</v>
      </c>
      <c r="P32" s="29">
        <v>0</v>
      </c>
      <c r="Q32" s="29">
        <v>231493</v>
      </c>
      <c r="R32" s="29">
        <v>0</v>
      </c>
      <c r="S32" s="27">
        <v>0</v>
      </c>
      <c r="T32" s="27">
        <v>0</v>
      </c>
      <c r="U32" s="30">
        <f>6763.06+51401.44</f>
        <v>58164.5</v>
      </c>
      <c r="V32" s="18">
        <f t="shared" si="2"/>
        <v>25.125813739508324</v>
      </c>
    </row>
    <row r="33" spans="1:22" ht="32.25" customHeight="1" outlineLevel="3">
      <c r="A33" s="6" t="s">
        <v>29</v>
      </c>
      <c r="B33" s="17" t="s">
        <v>44</v>
      </c>
      <c r="C33" s="17" t="s">
        <v>45</v>
      </c>
      <c r="D33" s="17" t="s">
        <v>47</v>
      </c>
      <c r="E33" s="17" t="s">
        <v>12</v>
      </c>
      <c r="F33" s="17" t="s">
        <v>12</v>
      </c>
      <c r="G33" s="17"/>
      <c r="H33" s="17"/>
      <c r="I33" s="17"/>
      <c r="J33" s="17"/>
      <c r="K33" s="17"/>
      <c r="L33" s="40">
        <f>L34+L36+L39+L41+L50+L52+L54</f>
        <v>9912214</v>
      </c>
      <c r="M33" s="40">
        <f t="shared" ref="M33:U33" si="19">M34+M36+M39+M41+M50+M52+M54</f>
        <v>9914614</v>
      </c>
      <c r="N33" s="40">
        <f t="shared" si="19"/>
        <v>0</v>
      </c>
      <c r="O33" s="40">
        <f t="shared" si="19"/>
        <v>9914614</v>
      </c>
      <c r="P33" s="40">
        <f t="shared" si="19"/>
        <v>0</v>
      </c>
      <c r="Q33" s="40">
        <f t="shared" si="19"/>
        <v>9914614</v>
      </c>
      <c r="R33" s="40">
        <f t="shared" si="19"/>
        <v>0</v>
      </c>
      <c r="S33" s="40">
        <f t="shared" si="19"/>
        <v>0</v>
      </c>
      <c r="T33" s="40">
        <f t="shared" si="19"/>
        <v>0</v>
      </c>
      <c r="U33" s="28">
        <f t="shared" si="19"/>
        <v>2773841.4299999997</v>
      </c>
      <c r="V33" s="18">
        <f t="shared" si="2"/>
        <v>27.984075303458944</v>
      </c>
    </row>
    <row r="34" spans="1:22" ht="30" customHeight="1" outlineLevel="4">
      <c r="A34" s="6" t="s">
        <v>19</v>
      </c>
      <c r="B34" s="17" t="s">
        <v>44</v>
      </c>
      <c r="C34" s="17" t="s">
        <v>45</v>
      </c>
      <c r="D34" s="17" t="s">
        <v>47</v>
      </c>
      <c r="E34" s="17" t="s">
        <v>20</v>
      </c>
      <c r="F34" s="17" t="s">
        <v>12</v>
      </c>
      <c r="G34" s="17"/>
      <c r="H34" s="17"/>
      <c r="I34" s="17"/>
      <c r="J34" s="17"/>
      <c r="K34" s="17"/>
      <c r="L34" s="40">
        <f>L35</f>
        <v>6130000</v>
      </c>
      <c r="M34" s="27">
        <f t="shared" ref="M34:V34" si="20">M35</f>
        <v>6130000</v>
      </c>
      <c r="N34" s="27">
        <f t="shared" si="20"/>
        <v>0</v>
      </c>
      <c r="O34" s="27">
        <f t="shared" si="20"/>
        <v>6130000</v>
      </c>
      <c r="P34" s="27">
        <f t="shared" si="20"/>
        <v>0</v>
      </c>
      <c r="Q34" s="27">
        <f t="shared" si="20"/>
        <v>6130000</v>
      </c>
      <c r="R34" s="27">
        <f t="shared" si="20"/>
        <v>0</v>
      </c>
      <c r="S34" s="27">
        <f t="shared" si="20"/>
        <v>0</v>
      </c>
      <c r="T34" s="27">
        <f t="shared" si="20"/>
        <v>0</v>
      </c>
      <c r="U34" s="28">
        <f t="shared" si="20"/>
        <v>1485098.41</v>
      </c>
      <c r="V34" s="28">
        <f t="shared" si="20"/>
        <v>24.226727732463292</v>
      </c>
    </row>
    <row r="35" spans="1:22" ht="16.5" customHeight="1" outlineLevel="5">
      <c r="A35" s="6" t="s">
        <v>21</v>
      </c>
      <c r="B35" s="17" t="s">
        <v>44</v>
      </c>
      <c r="C35" s="17" t="s">
        <v>45</v>
      </c>
      <c r="D35" s="17" t="s">
        <v>47</v>
      </c>
      <c r="E35" s="17" t="s">
        <v>20</v>
      </c>
      <c r="F35" s="17" t="s">
        <v>12</v>
      </c>
      <c r="G35" s="17"/>
      <c r="H35" s="17" t="s">
        <v>22</v>
      </c>
      <c r="I35" s="17"/>
      <c r="J35" s="17"/>
      <c r="K35" s="17"/>
      <c r="L35" s="40">
        <v>6130000</v>
      </c>
      <c r="M35" s="29">
        <v>6130000</v>
      </c>
      <c r="N35" s="29">
        <v>0</v>
      </c>
      <c r="O35" s="29">
        <v>6130000</v>
      </c>
      <c r="P35" s="29">
        <v>0</v>
      </c>
      <c r="Q35" s="29">
        <v>6130000</v>
      </c>
      <c r="R35" s="29">
        <v>0</v>
      </c>
      <c r="S35" s="27">
        <v>0</v>
      </c>
      <c r="T35" s="27">
        <v>0</v>
      </c>
      <c r="U35" s="30">
        <f>4774.19+1480324.22</f>
        <v>1485098.41</v>
      </c>
      <c r="V35" s="18">
        <f t="shared" si="2"/>
        <v>24.226727732463292</v>
      </c>
    </row>
    <row r="36" spans="1:22" ht="32.25" customHeight="1" outlineLevel="4">
      <c r="A36" s="6" t="s">
        <v>31</v>
      </c>
      <c r="B36" s="17" t="s">
        <v>44</v>
      </c>
      <c r="C36" s="17" t="s">
        <v>45</v>
      </c>
      <c r="D36" s="17" t="s">
        <v>47</v>
      </c>
      <c r="E36" s="17" t="s">
        <v>32</v>
      </c>
      <c r="F36" s="17" t="s">
        <v>12</v>
      </c>
      <c r="G36" s="17"/>
      <c r="H36" s="17"/>
      <c r="I36" s="17"/>
      <c r="J36" s="17"/>
      <c r="K36" s="17"/>
      <c r="L36" s="40">
        <f>L37+L38</f>
        <v>16167.5</v>
      </c>
      <c r="M36" s="27">
        <f t="shared" ref="M36:V36" si="21">M37+M38</f>
        <v>4800</v>
      </c>
      <c r="N36" s="27">
        <f t="shared" si="21"/>
        <v>0</v>
      </c>
      <c r="O36" s="27">
        <f t="shared" si="21"/>
        <v>4800</v>
      </c>
      <c r="P36" s="27">
        <f t="shared" si="21"/>
        <v>0</v>
      </c>
      <c r="Q36" s="27">
        <f t="shared" si="21"/>
        <v>4800</v>
      </c>
      <c r="R36" s="27">
        <f t="shared" si="21"/>
        <v>0</v>
      </c>
      <c r="S36" s="27">
        <f t="shared" si="21"/>
        <v>0</v>
      </c>
      <c r="T36" s="27">
        <f t="shared" si="21"/>
        <v>0</v>
      </c>
      <c r="U36" s="28">
        <f t="shared" si="21"/>
        <v>14217.5</v>
      </c>
      <c r="V36" s="28">
        <f t="shared" si="21"/>
        <v>163.88888888888889</v>
      </c>
    </row>
    <row r="37" spans="1:22" ht="17.25" customHeight="1" outlineLevel="5">
      <c r="A37" s="6" t="s">
        <v>33</v>
      </c>
      <c r="B37" s="17" t="s">
        <v>44</v>
      </c>
      <c r="C37" s="17" t="s">
        <v>45</v>
      </c>
      <c r="D37" s="17" t="s">
        <v>47</v>
      </c>
      <c r="E37" s="17" t="s">
        <v>32</v>
      </c>
      <c r="F37" s="17" t="s">
        <v>12</v>
      </c>
      <c r="G37" s="17"/>
      <c r="H37" s="17" t="s">
        <v>34</v>
      </c>
      <c r="I37" s="17"/>
      <c r="J37" s="17"/>
      <c r="K37" s="17"/>
      <c r="L37" s="40">
        <f>2400+3000</f>
        <v>5400</v>
      </c>
      <c r="M37" s="29">
        <v>2400</v>
      </c>
      <c r="N37" s="29">
        <v>0</v>
      </c>
      <c r="O37" s="29">
        <v>2400</v>
      </c>
      <c r="P37" s="29">
        <v>0</v>
      </c>
      <c r="Q37" s="29">
        <v>2400</v>
      </c>
      <c r="R37" s="29">
        <v>0</v>
      </c>
      <c r="S37" s="27">
        <v>0</v>
      </c>
      <c r="T37" s="27">
        <v>0</v>
      </c>
      <c r="U37" s="30">
        <v>3450</v>
      </c>
      <c r="V37" s="18">
        <f t="shared" si="2"/>
        <v>63.888888888888886</v>
      </c>
    </row>
    <row r="38" spans="1:22" ht="19.5" customHeight="1" outlineLevel="5">
      <c r="A38" s="6" t="s">
        <v>39</v>
      </c>
      <c r="B38" s="17" t="s">
        <v>44</v>
      </c>
      <c r="C38" s="17" t="s">
        <v>45</v>
      </c>
      <c r="D38" s="17" t="s">
        <v>47</v>
      </c>
      <c r="E38" s="21">
        <v>122</v>
      </c>
      <c r="F38" s="17" t="s">
        <v>12</v>
      </c>
      <c r="G38" s="17"/>
      <c r="H38" s="21">
        <v>12260</v>
      </c>
      <c r="I38" s="17"/>
      <c r="J38" s="17"/>
      <c r="K38" s="17"/>
      <c r="L38" s="40">
        <v>10767.5</v>
      </c>
      <c r="M38" s="29">
        <v>2400</v>
      </c>
      <c r="N38" s="29">
        <v>0</v>
      </c>
      <c r="O38" s="29">
        <v>2400</v>
      </c>
      <c r="P38" s="29">
        <v>0</v>
      </c>
      <c r="Q38" s="29">
        <v>2400</v>
      </c>
      <c r="R38" s="29">
        <v>0</v>
      </c>
      <c r="S38" s="27">
        <v>0</v>
      </c>
      <c r="T38" s="27">
        <v>0</v>
      </c>
      <c r="U38" s="30">
        <v>10767.5</v>
      </c>
      <c r="V38" s="18">
        <f t="shared" ref="V38" si="22">U38/L38*100</f>
        <v>100</v>
      </c>
    </row>
    <row r="39" spans="1:22" ht="48.75" customHeight="1" outlineLevel="4">
      <c r="A39" s="6" t="s">
        <v>23</v>
      </c>
      <c r="B39" s="17" t="s">
        <v>44</v>
      </c>
      <c r="C39" s="17" t="s">
        <v>45</v>
      </c>
      <c r="D39" s="17" t="s">
        <v>47</v>
      </c>
      <c r="E39" s="17" t="s">
        <v>24</v>
      </c>
      <c r="F39" s="17" t="s">
        <v>12</v>
      </c>
      <c r="G39" s="17"/>
      <c r="H39" s="17"/>
      <c r="I39" s="17"/>
      <c r="J39" s="17"/>
      <c r="K39" s="17"/>
      <c r="L39" s="40">
        <f>L40</f>
        <v>1851000</v>
      </c>
      <c r="M39" s="27">
        <f t="shared" ref="M39:V39" si="23">M40</f>
        <v>1851000</v>
      </c>
      <c r="N39" s="27">
        <f t="shared" si="23"/>
        <v>0</v>
      </c>
      <c r="O39" s="27">
        <f t="shared" si="23"/>
        <v>1851000</v>
      </c>
      <c r="P39" s="27">
        <f t="shared" si="23"/>
        <v>0</v>
      </c>
      <c r="Q39" s="27">
        <f t="shared" si="23"/>
        <v>1851000</v>
      </c>
      <c r="R39" s="27">
        <f t="shared" si="23"/>
        <v>0</v>
      </c>
      <c r="S39" s="27">
        <f t="shared" si="23"/>
        <v>0</v>
      </c>
      <c r="T39" s="27">
        <f t="shared" si="23"/>
        <v>0</v>
      </c>
      <c r="U39" s="28">
        <f t="shared" si="23"/>
        <v>531170.87</v>
      </c>
      <c r="V39" s="28">
        <f t="shared" si="23"/>
        <v>28.696427336574825</v>
      </c>
    </row>
    <row r="40" spans="1:22" ht="30" customHeight="1" outlineLevel="5">
      <c r="A40" s="6" t="s">
        <v>25</v>
      </c>
      <c r="B40" s="17" t="s">
        <v>44</v>
      </c>
      <c r="C40" s="17" t="s">
        <v>45</v>
      </c>
      <c r="D40" s="17" t="s">
        <v>47</v>
      </c>
      <c r="E40" s="17" t="s">
        <v>24</v>
      </c>
      <c r="F40" s="17" t="s">
        <v>12</v>
      </c>
      <c r="G40" s="17"/>
      <c r="H40" s="17" t="s">
        <v>26</v>
      </c>
      <c r="I40" s="17"/>
      <c r="J40" s="17"/>
      <c r="K40" s="17"/>
      <c r="L40" s="40">
        <v>1851000</v>
      </c>
      <c r="M40" s="29">
        <v>1851000</v>
      </c>
      <c r="N40" s="29">
        <v>0</v>
      </c>
      <c r="O40" s="29">
        <v>1851000</v>
      </c>
      <c r="P40" s="29">
        <v>0</v>
      </c>
      <c r="Q40" s="29">
        <v>1851000</v>
      </c>
      <c r="R40" s="29">
        <v>0</v>
      </c>
      <c r="S40" s="27">
        <v>0</v>
      </c>
      <c r="T40" s="27">
        <v>0</v>
      </c>
      <c r="U40" s="30">
        <f>95099.85+436071.02</f>
        <v>531170.87</v>
      </c>
      <c r="V40" s="18">
        <f t="shared" si="2"/>
        <v>28.696427336574825</v>
      </c>
    </row>
    <row r="41" spans="1:22" ht="32.25" customHeight="1" outlineLevel="4">
      <c r="A41" s="6" t="s">
        <v>35</v>
      </c>
      <c r="B41" s="17" t="s">
        <v>44</v>
      </c>
      <c r="C41" s="17" t="s">
        <v>45</v>
      </c>
      <c r="D41" s="17" t="s">
        <v>47</v>
      </c>
      <c r="E41" s="17" t="s">
        <v>36</v>
      </c>
      <c r="F41" s="17" t="s">
        <v>12</v>
      </c>
      <c r="G41" s="17"/>
      <c r="H41" s="17"/>
      <c r="I41" s="17"/>
      <c r="J41" s="17"/>
      <c r="K41" s="17"/>
      <c r="L41" s="40">
        <f>L42+L44+L45+L46+L48+L49+L43+L47</f>
        <v>1688649.5</v>
      </c>
      <c r="M41" s="27">
        <f t="shared" ref="M41:T41" si="24">M42+M44+M45+M46+M48+M49+M43</f>
        <v>1702417</v>
      </c>
      <c r="N41" s="27">
        <f t="shared" si="24"/>
        <v>0</v>
      </c>
      <c r="O41" s="27">
        <f t="shared" si="24"/>
        <v>1702417</v>
      </c>
      <c r="P41" s="27">
        <f t="shared" si="24"/>
        <v>0</v>
      </c>
      <c r="Q41" s="27">
        <f t="shared" si="24"/>
        <v>1702417</v>
      </c>
      <c r="R41" s="27">
        <f t="shared" si="24"/>
        <v>0</v>
      </c>
      <c r="S41" s="27">
        <f t="shared" si="24"/>
        <v>0</v>
      </c>
      <c r="T41" s="27">
        <f t="shared" si="24"/>
        <v>0</v>
      </c>
      <c r="U41" s="28">
        <f>U42+U44+U45+U46+U48+U49+U43</f>
        <v>671850.20000000007</v>
      </c>
      <c r="V41" s="18">
        <f t="shared" si="2"/>
        <v>39.786243385616736</v>
      </c>
    </row>
    <row r="42" spans="1:22" ht="15" customHeight="1" outlineLevel="5">
      <c r="A42" s="6" t="s">
        <v>37</v>
      </c>
      <c r="B42" s="17" t="s">
        <v>44</v>
      </c>
      <c r="C42" s="17" t="s">
        <v>45</v>
      </c>
      <c r="D42" s="17" t="s">
        <v>47</v>
      </c>
      <c r="E42" s="17" t="s">
        <v>36</v>
      </c>
      <c r="F42" s="17" t="s">
        <v>12</v>
      </c>
      <c r="G42" s="17"/>
      <c r="H42" s="17" t="s">
        <v>38</v>
      </c>
      <c r="I42" s="17"/>
      <c r="J42" s="17"/>
      <c r="K42" s="17"/>
      <c r="L42" s="40">
        <v>165045.16</v>
      </c>
      <c r="M42" s="29">
        <v>180000</v>
      </c>
      <c r="N42" s="29">
        <v>0</v>
      </c>
      <c r="O42" s="29">
        <v>180000</v>
      </c>
      <c r="P42" s="29">
        <v>0</v>
      </c>
      <c r="Q42" s="29">
        <v>180000</v>
      </c>
      <c r="R42" s="29">
        <v>0</v>
      </c>
      <c r="S42" s="27">
        <v>0</v>
      </c>
      <c r="T42" s="27">
        <v>0</v>
      </c>
      <c r="U42" s="30">
        <v>51061.1</v>
      </c>
      <c r="V42" s="18">
        <f t="shared" si="2"/>
        <v>30.937653670062183</v>
      </c>
    </row>
    <row r="43" spans="1:22" ht="15" customHeight="1" outlineLevel="5">
      <c r="A43" s="6"/>
      <c r="B43" s="17"/>
      <c r="C43" s="17"/>
      <c r="D43" s="17"/>
      <c r="E43" s="17"/>
      <c r="F43" s="17"/>
      <c r="G43" s="17"/>
      <c r="H43" s="21">
        <v>22210</v>
      </c>
      <c r="I43" s="17"/>
      <c r="J43" s="17"/>
      <c r="K43" s="17"/>
      <c r="L43" s="40">
        <v>14954.84</v>
      </c>
      <c r="M43" s="29"/>
      <c r="N43" s="29"/>
      <c r="O43" s="29"/>
      <c r="P43" s="29"/>
      <c r="Q43" s="29"/>
      <c r="R43" s="29"/>
      <c r="S43" s="27"/>
      <c r="T43" s="27"/>
      <c r="U43" s="30">
        <v>12859.99</v>
      </c>
      <c r="V43" s="18">
        <f t="shared" si="2"/>
        <v>85.992160397570288</v>
      </c>
    </row>
    <row r="44" spans="1:22" ht="18" customHeight="1" outlineLevel="5">
      <c r="A44" s="6" t="s">
        <v>48</v>
      </c>
      <c r="B44" s="17" t="s">
        <v>44</v>
      </c>
      <c r="C44" s="17" t="s">
        <v>45</v>
      </c>
      <c r="D44" s="17" t="s">
        <v>47</v>
      </c>
      <c r="E44" s="17" t="s">
        <v>36</v>
      </c>
      <c r="F44" s="17" t="s">
        <v>12</v>
      </c>
      <c r="G44" s="17"/>
      <c r="H44" s="17" t="s">
        <v>49</v>
      </c>
      <c r="I44" s="17"/>
      <c r="J44" s="17"/>
      <c r="K44" s="17"/>
      <c r="L44" s="40">
        <v>21000</v>
      </c>
      <c r="M44" s="29">
        <v>21000</v>
      </c>
      <c r="N44" s="29">
        <v>0</v>
      </c>
      <c r="O44" s="29">
        <v>21000</v>
      </c>
      <c r="P44" s="29">
        <v>0</v>
      </c>
      <c r="Q44" s="29">
        <v>21000</v>
      </c>
      <c r="R44" s="29">
        <v>0</v>
      </c>
      <c r="S44" s="27">
        <v>0</v>
      </c>
      <c r="T44" s="27">
        <v>0</v>
      </c>
      <c r="U44" s="30">
        <v>0</v>
      </c>
      <c r="V44" s="18">
        <f t="shared" si="2"/>
        <v>0</v>
      </c>
    </row>
    <row r="45" spans="1:22" ht="19.5" customHeight="1" outlineLevel="5">
      <c r="A45" s="6" t="s">
        <v>50</v>
      </c>
      <c r="B45" s="17" t="s">
        <v>44</v>
      </c>
      <c r="C45" s="17" t="s">
        <v>45</v>
      </c>
      <c r="D45" s="17" t="s">
        <v>47</v>
      </c>
      <c r="E45" s="17" t="s">
        <v>36</v>
      </c>
      <c r="F45" s="17" t="s">
        <v>12</v>
      </c>
      <c r="G45" s="17"/>
      <c r="H45" s="17" t="s">
        <v>51</v>
      </c>
      <c r="I45" s="17"/>
      <c r="J45" s="17"/>
      <c r="K45" s="17"/>
      <c r="L45" s="40">
        <v>979417</v>
      </c>
      <c r="M45" s="29">
        <v>979417</v>
      </c>
      <c r="N45" s="29">
        <v>0</v>
      </c>
      <c r="O45" s="29">
        <v>979417</v>
      </c>
      <c r="P45" s="29">
        <v>0</v>
      </c>
      <c r="Q45" s="29">
        <v>979417</v>
      </c>
      <c r="R45" s="29">
        <v>0</v>
      </c>
      <c r="S45" s="27">
        <v>0</v>
      </c>
      <c r="T45" s="27">
        <v>0</v>
      </c>
      <c r="U45" s="30">
        <v>486013.09</v>
      </c>
      <c r="V45" s="18">
        <f t="shared" si="2"/>
        <v>49.622692887707693</v>
      </c>
    </row>
    <row r="46" spans="1:22" ht="30" customHeight="1" outlineLevel="5">
      <c r="A46" s="6" t="s">
        <v>52</v>
      </c>
      <c r="B46" s="17" t="s">
        <v>44</v>
      </c>
      <c r="C46" s="17" t="s">
        <v>45</v>
      </c>
      <c r="D46" s="17" t="s">
        <v>47</v>
      </c>
      <c r="E46" s="17" t="s">
        <v>36</v>
      </c>
      <c r="F46" s="17" t="s">
        <v>12</v>
      </c>
      <c r="G46" s="17"/>
      <c r="H46" s="17" t="s">
        <v>53</v>
      </c>
      <c r="I46" s="17"/>
      <c r="J46" s="17"/>
      <c r="K46" s="17"/>
      <c r="L46" s="40">
        <f>49086.44-3000</f>
        <v>46086.44</v>
      </c>
      <c r="M46" s="29">
        <v>90000</v>
      </c>
      <c r="N46" s="29">
        <v>0</v>
      </c>
      <c r="O46" s="29">
        <v>90000</v>
      </c>
      <c r="P46" s="29">
        <v>0</v>
      </c>
      <c r="Q46" s="29">
        <v>90000</v>
      </c>
      <c r="R46" s="29">
        <v>0</v>
      </c>
      <c r="S46" s="27">
        <v>0</v>
      </c>
      <c r="T46" s="27">
        <v>0</v>
      </c>
      <c r="U46" s="30">
        <v>2040</v>
      </c>
      <c r="V46" s="18">
        <f t="shared" si="2"/>
        <v>4.4264647041515897</v>
      </c>
    </row>
    <row r="47" spans="1:22" ht="16.5" customHeight="1" outlineLevel="5">
      <c r="A47" s="6"/>
      <c r="B47" s="17"/>
      <c r="C47" s="17"/>
      <c r="D47" s="17"/>
      <c r="E47" s="17"/>
      <c r="F47" s="17"/>
      <c r="G47" s="17"/>
      <c r="H47" s="21">
        <v>22250</v>
      </c>
      <c r="I47" s="17"/>
      <c r="J47" s="17"/>
      <c r="K47" s="17"/>
      <c r="L47" s="40">
        <v>40913.56</v>
      </c>
      <c r="M47" s="29"/>
      <c r="N47" s="29"/>
      <c r="O47" s="29"/>
      <c r="P47" s="29"/>
      <c r="Q47" s="29"/>
      <c r="R47" s="29"/>
      <c r="S47" s="27"/>
      <c r="T47" s="27"/>
      <c r="U47" s="30">
        <v>0</v>
      </c>
      <c r="V47" s="18"/>
    </row>
    <row r="48" spans="1:22" ht="22.5" customHeight="1" outlineLevel="5">
      <c r="A48" s="6" t="s">
        <v>39</v>
      </c>
      <c r="B48" s="17" t="s">
        <v>44</v>
      </c>
      <c r="C48" s="17" t="s">
        <v>45</v>
      </c>
      <c r="D48" s="17" t="s">
        <v>47</v>
      </c>
      <c r="E48" s="17" t="s">
        <v>36</v>
      </c>
      <c r="F48" s="17" t="s">
        <v>12</v>
      </c>
      <c r="G48" s="17"/>
      <c r="H48" s="17" t="s">
        <v>40</v>
      </c>
      <c r="I48" s="17"/>
      <c r="J48" s="17"/>
      <c r="K48" s="17"/>
      <c r="L48" s="40">
        <f>120000-10767.5</f>
        <v>109232.5</v>
      </c>
      <c r="M48" s="29">
        <v>120000</v>
      </c>
      <c r="N48" s="29">
        <v>0</v>
      </c>
      <c r="O48" s="29">
        <v>120000</v>
      </c>
      <c r="P48" s="29">
        <v>0</v>
      </c>
      <c r="Q48" s="29">
        <v>120000</v>
      </c>
      <c r="R48" s="29">
        <v>0</v>
      </c>
      <c r="S48" s="27">
        <v>0</v>
      </c>
      <c r="T48" s="27">
        <v>0</v>
      </c>
      <c r="U48" s="30">
        <v>48173.62</v>
      </c>
      <c r="V48" s="18">
        <f t="shared" si="2"/>
        <v>44.101911061268396</v>
      </c>
    </row>
    <row r="49" spans="1:22" ht="34.5" customHeight="1" outlineLevel="5">
      <c r="A49" s="6" t="s">
        <v>41</v>
      </c>
      <c r="B49" s="17" t="s">
        <v>44</v>
      </c>
      <c r="C49" s="17" t="s">
        <v>45</v>
      </c>
      <c r="D49" s="17" t="s">
        <v>47</v>
      </c>
      <c r="E49" s="17" t="s">
        <v>36</v>
      </c>
      <c r="F49" s="17" t="s">
        <v>12</v>
      </c>
      <c r="G49" s="17"/>
      <c r="H49" s="17" t="s">
        <v>42</v>
      </c>
      <c r="I49" s="17"/>
      <c r="J49" s="17"/>
      <c r="K49" s="17"/>
      <c r="L49" s="40">
        <v>312000</v>
      </c>
      <c r="M49" s="29">
        <v>312000</v>
      </c>
      <c r="N49" s="29">
        <v>0</v>
      </c>
      <c r="O49" s="29">
        <v>312000</v>
      </c>
      <c r="P49" s="29">
        <v>0</v>
      </c>
      <c r="Q49" s="29">
        <v>312000</v>
      </c>
      <c r="R49" s="29">
        <v>0</v>
      </c>
      <c r="S49" s="27">
        <v>0</v>
      </c>
      <c r="T49" s="27">
        <v>0</v>
      </c>
      <c r="U49" s="30">
        <v>71702.399999999994</v>
      </c>
      <c r="V49" s="18">
        <f t="shared" si="2"/>
        <v>22.981538461538459</v>
      </c>
    </row>
    <row r="50" spans="1:22" ht="30" customHeight="1" outlineLevel="4">
      <c r="A50" s="6" t="s">
        <v>54</v>
      </c>
      <c r="B50" s="17" t="s">
        <v>44</v>
      </c>
      <c r="C50" s="17" t="s">
        <v>45</v>
      </c>
      <c r="D50" s="17" t="s">
        <v>47</v>
      </c>
      <c r="E50" s="17" t="s">
        <v>55</v>
      </c>
      <c r="F50" s="17" t="s">
        <v>12</v>
      </c>
      <c r="G50" s="17"/>
      <c r="H50" s="17"/>
      <c r="I50" s="17"/>
      <c r="J50" s="17"/>
      <c r="K50" s="17"/>
      <c r="L50" s="40">
        <f>L51</f>
        <v>142807</v>
      </c>
      <c r="M50" s="27">
        <f t="shared" ref="M50:T50" si="25">M51</f>
        <v>142807</v>
      </c>
      <c r="N50" s="27">
        <f t="shared" si="25"/>
        <v>0</v>
      </c>
      <c r="O50" s="27">
        <f t="shared" si="25"/>
        <v>142807</v>
      </c>
      <c r="P50" s="27">
        <f t="shared" si="25"/>
        <v>0</v>
      </c>
      <c r="Q50" s="27">
        <f t="shared" si="25"/>
        <v>142807</v>
      </c>
      <c r="R50" s="27">
        <f t="shared" si="25"/>
        <v>0</v>
      </c>
      <c r="S50" s="27">
        <f t="shared" si="25"/>
        <v>0</v>
      </c>
      <c r="T50" s="27">
        <f t="shared" si="25"/>
        <v>0</v>
      </c>
      <c r="U50" s="28">
        <f>U51</f>
        <v>53253</v>
      </c>
      <c r="V50" s="18">
        <f t="shared" si="2"/>
        <v>37.290188856288559</v>
      </c>
    </row>
    <row r="51" spans="1:22" ht="18" customHeight="1" outlineLevel="5">
      <c r="A51" s="6" t="s">
        <v>56</v>
      </c>
      <c r="B51" s="17" t="s">
        <v>44</v>
      </c>
      <c r="C51" s="17" t="s">
        <v>45</v>
      </c>
      <c r="D51" s="17" t="s">
        <v>47</v>
      </c>
      <c r="E51" s="17" t="s">
        <v>55</v>
      </c>
      <c r="F51" s="17" t="s">
        <v>12</v>
      </c>
      <c r="G51" s="17"/>
      <c r="H51" s="17" t="s">
        <v>57</v>
      </c>
      <c r="I51" s="17"/>
      <c r="J51" s="17"/>
      <c r="K51" s="17"/>
      <c r="L51" s="40">
        <v>142807</v>
      </c>
      <c r="M51" s="29">
        <v>142807</v>
      </c>
      <c r="N51" s="29">
        <v>0</v>
      </c>
      <c r="O51" s="29">
        <v>142807</v>
      </c>
      <c r="P51" s="29">
        <v>0</v>
      </c>
      <c r="Q51" s="29">
        <v>142807</v>
      </c>
      <c r="R51" s="29">
        <v>0</v>
      </c>
      <c r="S51" s="27">
        <v>0</v>
      </c>
      <c r="T51" s="27">
        <v>0</v>
      </c>
      <c r="U51" s="30">
        <v>53253</v>
      </c>
      <c r="V51" s="18">
        <f t="shared" si="2"/>
        <v>37.290188856288559</v>
      </c>
    </row>
    <row r="52" spans="1:22" ht="18.75" customHeight="1" outlineLevel="4">
      <c r="A52" s="6" t="s">
        <v>58</v>
      </c>
      <c r="B52" s="17" t="s">
        <v>44</v>
      </c>
      <c r="C52" s="17" t="s">
        <v>45</v>
      </c>
      <c r="D52" s="17" t="s">
        <v>47</v>
      </c>
      <c r="E52" s="17" t="s">
        <v>59</v>
      </c>
      <c r="F52" s="17" t="s">
        <v>12</v>
      </c>
      <c r="G52" s="17"/>
      <c r="H52" s="17"/>
      <c r="I52" s="17"/>
      <c r="J52" s="17"/>
      <c r="K52" s="17"/>
      <c r="L52" s="40">
        <f>L53</f>
        <v>83590</v>
      </c>
      <c r="M52" s="27">
        <f t="shared" ref="M52:U52" si="26">M53</f>
        <v>83590</v>
      </c>
      <c r="N52" s="27">
        <f t="shared" si="26"/>
        <v>0</v>
      </c>
      <c r="O52" s="27">
        <f t="shared" si="26"/>
        <v>83590</v>
      </c>
      <c r="P52" s="27">
        <f t="shared" si="26"/>
        <v>0</v>
      </c>
      <c r="Q52" s="27">
        <f t="shared" si="26"/>
        <v>83590</v>
      </c>
      <c r="R52" s="27">
        <f t="shared" si="26"/>
        <v>0</v>
      </c>
      <c r="S52" s="27">
        <f t="shared" si="26"/>
        <v>0</v>
      </c>
      <c r="T52" s="27">
        <f t="shared" si="26"/>
        <v>0</v>
      </c>
      <c r="U52" s="28">
        <f t="shared" si="26"/>
        <v>17017.419999999998</v>
      </c>
      <c r="V52" s="18">
        <f t="shared" si="2"/>
        <v>20.358200741715514</v>
      </c>
    </row>
    <row r="53" spans="1:22" ht="20.25" customHeight="1" outlineLevel="5">
      <c r="A53" s="6" t="s">
        <v>56</v>
      </c>
      <c r="B53" s="17" t="s">
        <v>44</v>
      </c>
      <c r="C53" s="17" t="s">
        <v>45</v>
      </c>
      <c r="D53" s="17" t="s">
        <v>47</v>
      </c>
      <c r="E53" s="17" t="s">
        <v>59</v>
      </c>
      <c r="F53" s="17" t="s">
        <v>12</v>
      </c>
      <c r="G53" s="17"/>
      <c r="H53" s="17" t="s">
        <v>57</v>
      </c>
      <c r="I53" s="17"/>
      <c r="J53" s="17"/>
      <c r="K53" s="17"/>
      <c r="L53" s="40">
        <v>83590</v>
      </c>
      <c r="M53" s="29">
        <v>83590</v>
      </c>
      <c r="N53" s="29">
        <v>0</v>
      </c>
      <c r="O53" s="29">
        <v>83590</v>
      </c>
      <c r="P53" s="29">
        <v>0</v>
      </c>
      <c r="Q53" s="29">
        <v>83590</v>
      </c>
      <c r="R53" s="29">
        <v>0</v>
      </c>
      <c r="S53" s="27">
        <v>0</v>
      </c>
      <c r="T53" s="27">
        <v>0</v>
      </c>
      <c r="U53" s="30">
        <v>17017.419999999998</v>
      </c>
      <c r="V53" s="18">
        <f t="shared" si="2"/>
        <v>20.358200741715514</v>
      </c>
    </row>
    <row r="54" spans="1:22" ht="18" customHeight="1" outlineLevel="5">
      <c r="A54" s="6"/>
      <c r="B54" s="39" t="s">
        <v>44</v>
      </c>
      <c r="C54" s="39" t="s">
        <v>45</v>
      </c>
      <c r="D54" s="17" t="s">
        <v>47</v>
      </c>
      <c r="E54" s="39">
        <v>853</v>
      </c>
      <c r="F54" s="17"/>
      <c r="G54" s="17"/>
      <c r="H54" s="39"/>
      <c r="I54" s="17"/>
      <c r="J54" s="17"/>
      <c r="K54" s="17"/>
      <c r="L54" s="40"/>
      <c r="M54" s="29"/>
      <c r="N54" s="29"/>
      <c r="O54" s="29"/>
      <c r="P54" s="29"/>
      <c r="Q54" s="29"/>
      <c r="R54" s="29"/>
      <c r="S54" s="27"/>
      <c r="T54" s="27"/>
      <c r="U54" s="30">
        <v>1234.03</v>
      </c>
      <c r="V54" s="18"/>
    </row>
    <row r="55" spans="1:22" ht="18" customHeight="1" outlineLevel="5">
      <c r="A55" s="6"/>
      <c r="B55" s="39" t="s">
        <v>44</v>
      </c>
      <c r="C55" s="39" t="s">
        <v>45</v>
      </c>
      <c r="D55" s="17" t="s">
        <v>47</v>
      </c>
      <c r="E55" s="39">
        <v>853</v>
      </c>
      <c r="F55" s="17"/>
      <c r="G55" s="17"/>
      <c r="H55" s="39" t="s">
        <v>57</v>
      </c>
      <c r="I55" s="17"/>
      <c r="J55" s="17"/>
      <c r="K55" s="17"/>
      <c r="L55" s="40"/>
      <c r="M55" s="29"/>
      <c r="N55" s="29"/>
      <c r="O55" s="29"/>
      <c r="P55" s="29"/>
      <c r="Q55" s="29"/>
      <c r="R55" s="29"/>
      <c r="S55" s="27"/>
      <c r="T55" s="27"/>
      <c r="U55" s="30">
        <v>1234.03</v>
      </c>
      <c r="V55" s="18"/>
    </row>
    <row r="56" spans="1:22" ht="15" customHeight="1" outlineLevel="2">
      <c r="A56" s="6" t="s">
        <v>60</v>
      </c>
      <c r="B56" s="17" t="s">
        <v>44</v>
      </c>
      <c r="C56" s="17" t="s">
        <v>61</v>
      </c>
      <c r="D56" s="17" t="s">
        <v>11</v>
      </c>
      <c r="E56" s="17">
        <v>0</v>
      </c>
      <c r="F56" s="17" t="s">
        <v>12</v>
      </c>
      <c r="G56" s="17"/>
      <c r="H56" s="17"/>
      <c r="I56" s="17"/>
      <c r="J56" s="17"/>
      <c r="K56" s="17"/>
      <c r="L56" s="40">
        <f>L57</f>
        <v>500000</v>
      </c>
      <c r="M56" s="27">
        <f t="shared" ref="M56:U58" si="27">M57</f>
        <v>500000</v>
      </c>
      <c r="N56" s="27">
        <f t="shared" si="27"/>
        <v>0</v>
      </c>
      <c r="O56" s="27">
        <f t="shared" si="27"/>
        <v>500000</v>
      </c>
      <c r="P56" s="27">
        <f t="shared" si="27"/>
        <v>0</v>
      </c>
      <c r="Q56" s="27">
        <f t="shared" si="27"/>
        <v>500000</v>
      </c>
      <c r="R56" s="27">
        <f t="shared" si="27"/>
        <v>0</v>
      </c>
      <c r="S56" s="27">
        <f t="shared" si="27"/>
        <v>0</v>
      </c>
      <c r="T56" s="27">
        <f t="shared" si="27"/>
        <v>0</v>
      </c>
      <c r="U56" s="28">
        <f t="shared" si="27"/>
        <v>0</v>
      </c>
      <c r="V56" s="18">
        <f t="shared" si="2"/>
        <v>0</v>
      </c>
    </row>
    <row r="57" spans="1:22" ht="18" customHeight="1" outlineLevel="3">
      <c r="A57" s="6" t="s">
        <v>62</v>
      </c>
      <c r="B57" s="17" t="s">
        <v>44</v>
      </c>
      <c r="C57" s="17" t="s">
        <v>61</v>
      </c>
      <c r="D57" s="17" t="s">
        <v>63</v>
      </c>
      <c r="E57" s="17" t="s">
        <v>12</v>
      </c>
      <c r="F57" s="17" t="s">
        <v>12</v>
      </c>
      <c r="G57" s="17"/>
      <c r="H57" s="17"/>
      <c r="I57" s="17"/>
      <c r="J57" s="17"/>
      <c r="K57" s="17"/>
      <c r="L57" s="40">
        <f>L58</f>
        <v>500000</v>
      </c>
      <c r="M57" s="27">
        <f t="shared" si="27"/>
        <v>500000</v>
      </c>
      <c r="N57" s="27">
        <f t="shared" si="27"/>
        <v>0</v>
      </c>
      <c r="O57" s="27">
        <f t="shared" si="27"/>
        <v>500000</v>
      </c>
      <c r="P57" s="27">
        <f t="shared" si="27"/>
        <v>0</v>
      </c>
      <c r="Q57" s="27">
        <f t="shared" si="27"/>
        <v>500000</v>
      </c>
      <c r="R57" s="27">
        <f t="shared" si="27"/>
        <v>0</v>
      </c>
      <c r="S57" s="27">
        <f t="shared" si="27"/>
        <v>0</v>
      </c>
      <c r="T57" s="27">
        <f t="shared" si="27"/>
        <v>0</v>
      </c>
      <c r="U57" s="28">
        <f t="shared" si="27"/>
        <v>0</v>
      </c>
      <c r="V57" s="18">
        <f t="shared" si="2"/>
        <v>0</v>
      </c>
    </row>
    <row r="58" spans="1:22" ht="15" customHeight="1" outlineLevel="4">
      <c r="A58" s="6" t="s">
        <v>64</v>
      </c>
      <c r="B58" s="17" t="s">
        <v>44</v>
      </c>
      <c r="C58" s="17" t="s">
        <v>61</v>
      </c>
      <c r="D58" s="17" t="s">
        <v>63</v>
      </c>
      <c r="E58" s="17" t="s">
        <v>65</v>
      </c>
      <c r="F58" s="17" t="s">
        <v>12</v>
      </c>
      <c r="G58" s="17"/>
      <c r="H58" s="17"/>
      <c r="I58" s="17"/>
      <c r="J58" s="17"/>
      <c r="K58" s="17"/>
      <c r="L58" s="40">
        <f>L59</f>
        <v>500000</v>
      </c>
      <c r="M58" s="27">
        <f t="shared" si="27"/>
        <v>500000</v>
      </c>
      <c r="N58" s="27">
        <f t="shared" si="27"/>
        <v>0</v>
      </c>
      <c r="O58" s="27">
        <f t="shared" si="27"/>
        <v>500000</v>
      </c>
      <c r="P58" s="27">
        <f t="shared" si="27"/>
        <v>0</v>
      </c>
      <c r="Q58" s="27">
        <f t="shared" si="27"/>
        <v>500000</v>
      </c>
      <c r="R58" s="27">
        <f t="shared" si="27"/>
        <v>0</v>
      </c>
      <c r="S58" s="27">
        <f t="shared" si="27"/>
        <v>0</v>
      </c>
      <c r="T58" s="27">
        <f t="shared" si="27"/>
        <v>0</v>
      </c>
      <c r="U58" s="28">
        <f t="shared" si="27"/>
        <v>0</v>
      </c>
      <c r="V58" s="18">
        <f t="shared" si="2"/>
        <v>0</v>
      </c>
    </row>
    <row r="59" spans="1:22" ht="30" customHeight="1" outlineLevel="5">
      <c r="A59" s="6" t="s">
        <v>66</v>
      </c>
      <c r="B59" s="17" t="s">
        <v>44</v>
      </c>
      <c r="C59" s="17" t="s">
        <v>61</v>
      </c>
      <c r="D59" s="17" t="s">
        <v>63</v>
      </c>
      <c r="E59" s="17" t="s">
        <v>65</v>
      </c>
      <c r="F59" s="17" t="s">
        <v>12</v>
      </c>
      <c r="G59" s="17"/>
      <c r="H59" s="17" t="s">
        <v>67</v>
      </c>
      <c r="I59" s="17"/>
      <c r="J59" s="17"/>
      <c r="K59" s="17"/>
      <c r="L59" s="40">
        <v>500000</v>
      </c>
      <c r="M59" s="29">
        <v>500000</v>
      </c>
      <c r="N59" s="29">
        <v>0</v>
      </c>
      <c r="O59" s="29">
        <v>500000</v>
      </c>
      <c r="P59" s="29">
        <v>0</v>
      </c>
      <c r="Q59" s="29">
        <v>500000</v>
      </c>
      <c r="R59" s="29">
        <v>0</v>
      </c>
      <c r="S59" s="27">
        <v>0</v>
      </c>
      <c r="T59" s="27">
        <v>0</v>
      </c>
      <c r="U59" s="30">
        <v>0</v>
      </c>
      <c r="V59" s="18">
        <f t="shared" si="2"/>
        <v>0</v>
      </c>
    </row>
    <row r="60" spans="1:22" ht="20.25" customHeight="1" outlineLevel="2">
      <c r="A60" s="6" t="s">
        <v>68</v>
      </c>
      <c r="B60" s="17" t="s">
        <v>44</v>
      </c>
      <c r="C60" s="17" t="s">
        <v>69</v>
      </c>
      <c r="D60" s="17" t="s">
        <v>11</v>
      </c>
      <c r="E60" s="17" t="s">
        <v>12</v>
      </c>
      <c r="F60" s="17" t="s">
        <v>12</v>
      </c>
      <c r="G60" s="17"/>
      <c r="H60" s="17"/>
      <c r="I60" s="17"/>
      <c r="J60" s="17"/>
      <c r="K60" s="17"/>
      <c r="L60" s="40">
        <f>L61+L70</f>
        <v>2300792</v>
      </c>
      <c r="M60" s="27">
        <f t="shared" ref="M60:U60" si="28">M61+M70</f>
        <v>2300792</v>
      </c>
      <c r="N60" s="27">
        <f t="shared" si="28"/>
        <v>0</v>
      </c>
      <c r="O60" s="27">
        <f t="shared" si="28"/>
        <v>2300792</v>
      </c>
      <c r="P60" s="27">
        <f t="shared" si="28"/>
        <v>0</v>
      </c>
      <c r="Q60" s="27">
        <f t="shared" si="28"/>
        <v>2300792</v>
      </c>
      <c r="R60" s="27">
        <f t="shared" si="28"/>
        <v>0</v>
      </c>
      <c r="S60" s="27">
        <f t="shared" si="28"/>
        <v>0</v>
      </c>
      <c r="T60" s="27">
        <f t="shared" si="28"/>
        <v>0</v>
      </c>
      <c r="U60" s="28">
        <f t="shared" si="28"/>
        <v>556168.86</v>
      </c>
      <c r="V60" s="18">
        <f t="shared" si="2"/>
        <v>24.172930886407809</v>
      </c>
    </row>
    <row r="61" spans="1:22" ht="75.75" customHeight="1" outlineLevel="3">
      <c r="A61" s="6" t="s">
        <v>70</v>
      </c>
      <c r="B61" s="17" t="s">
        <v>44</v>
      </c>
      <c r="C61" s="17" t="s">
        <v>69</v>
      </c>
      <c r="D61" s="17" t="s">
        <v>71</v>
      </c>
      <c r="E61" s="17" t="s">
        <v>12</v>
      </c>
      <c r="F61" s="17" t="s">
        <v>12</v>
      </c>
      <c r="G61" s="17"/>
      <c r="H61" s="17"/>
      <c r="I61" s="17"/>
      <c r="J61" s="17"/>
      <c r="K61" s="17"/>
      <c r="L61" s="40">
        <f>L62+L64+L66</f>
        <v>300792</v>
      </c>
      <c r="M61" s="27">
        <f t="shared" ref="M61:U61" si="29">M62+M64+M66</f>
        <v>300792</v>
      </c>
      <c r="N61" s="27">
        <f t="shared" si="29"/>
        <v>0</v>
      </c>
      <c r="O61" s="27">
        <f t="shared" si="29"/>
        <v>300792</v>
      </c>
      <c r="P61" s="27">
        <f t="shared" si="29"/>
        <v>0</v>
      </c>
      <c r="Q61" s="27">
        <f t="shared" si="29"/>
        <v>300792</v>
      </c>
      <c r="R61" s="27">
        <f t="shared" si="29"/>
        <v>0</v>
      </c>
      <c r="S61" s="27">
        <f t="shared" si="29"/>
        <v>0</v>
      </c>
      <c r="T61" s="27">
        <f t="shared" si="29"/>
        <v>0</v>
      </c>
      <c r="U61" s="28">
        <f t="shared" si="29"/>
        <v>75455.679999999993</v>
      </c>
      <c r="V61" s="18">
        <f t="shared" si="2"/>
        <v>25.085667171999255</v>
      </c>
    </row>
    <row r="62" spans="1:22" ht="34.5" customHeight="1" outlineLevel="4">
      <c r="A62" s="6" t="s">
        <v>19</v>
      </c>
      <c r="B62" s="17" t="s">
        <v>44</v>
      </c>
      <c r="C62" s="17" t="s">
        <v>69</v>
      </c>
      <c r="D62" s="17" t="s">
        <v>71</v>
      </c>
      <c r="E62" s="17" t="s">
        <v>20</v>
      </c>
      <c r="F62" s="17" t="s">
        <v>12</v>
      </c>
      <c r="G62" s="17"/>
      <c r="H62" s="17"/>
      <c r="I62" s="17"/>
      <c r="J62" s="17"/>
      <c r="K62" s="17"/>
      <c r="L62" s="40">
        <f>L63</f>
        <v>219200</v>
      </c>
      <c r="M62" s="27">
        <f t="shared" ref="M62:U62" si="30">M63</f>
        <v>219200</v>
      </c>
      <c r="N62" s="27">
        <f t="shared" si="30"/>
        <v>0</v>
      </c>
      <c r="O62" s="27">
        <f t="shared" si="30"/>
        <v>219200</v>
      </c>
      <c r="P62" s="27">
        <f t="shared" si="30"/>
        <v>0</v>
      </c>
      <c r="Q62" s="27">
        <f t="shared" si="30"/>
        <v>219200</v>
      </c>
      <c r="R62" s="27">
        <f t="shared" si="30"/>
        <v>0</v>
      </c>
      <c r="S62" s="27">
        <f t="shared" si="30"/>
        <v>0</v>
      </c>
      <c r="T62" s="27">
        <f t="shared" si="30"/>
        <v>0</v>
      </c>
      <c r="U62" s="28">
        <f t="shared" si="30"/>
        <v>58416</v>
      </c>
      <c r="V62" s="18">
        <f t="shared" si="2"/>
        <v>26.649635036496349</v>
      </c>
    </row>
    <row r="63" spans="1:22" ht="18" customHeight="1" outlineLevel="5">
      <c r="A63" s="6" t="s">
        <v>21</v>
      </c>
      <c r="B63" s="17" t="s">
        <v>44</v>
      </c>
      <c r="C63" s="17" t="s">
        <v>69</v>
      </c>
      <c r="D63" s="17" t="s">
        <v>71</v>
      </c>
      <c r="E63" s="17" t="s">
        <v>20</v>
      </c>
      <c r="F63" s="17" t="s">
        <v>12</v>
      </c>
      <c r="G63" s="17"/>
      <c r="H63" s="17" t="s">
        <v>22</v>
      </c>
      <c r="I63" s="17"/>
      <c r="J63" s="17"/>
      <c r="K63" s="17"/>
      <c r="L63" s="40">
        <v>219200</v>
      </c>
      <c r="M63" s="29">
        <v>219200</v>
      </c>
      <c r="N63" s="29">
        <v>0</v>
      </c>
      <c r="O63" s="29">
        <v>219200</v>
      </c>
      <c r="P63" s="29">
        <v>0</v>
      </c>
      <c r="Q63" s="29">
        <v>219200</v>
      </c>
      <c r="R63" s="29">
        <v>0</v>
      </c>
      <c r="S63" s="27">
        <v>0</v>
      </c>
      <c r="T63" s="27">
        <v>0</v>
      </c>
      <c r="U63" s="30">
        <v>58416</v>
      </c>
      <c r="V63" s="18">
        <f t="shared" si="2"/>
        <v>26.649635036496349</v>
      </c>
    </row>
    <row r="64" spans="1:22" ht="50.25" customHeight="1" outlineLevel="4">
      <c r="A64" s="6" t="s">
        <v>23</v>
      </c>
      <c r="B64" s="17" t="s">
        <v>44</v>
      </c>
      <c r="C64" s="17" t="s">
        <v>69</v>
      </c>
      <c r="D64" s="17" t="s">
        <v>71</v>
      </c>
      <c r="E64" s="17" t="s">
        <v>24</v>
      </c>
      <c r="F64" s="17" t="s">
        <v>12</v>
      </c>
      <c r="G64" s="17"/>
      <c r="H64" s="17"/>
      <c r="I64" s="17"/>
      <c r="J64" s="17"/>
      <c r="K64" s="17"/>
      <c r="L64" s="40">
        <f>L65</f>
        <v>66199</v>
      </c>
      <c r="M64" s="27">
        <f t="shared" ref="M64:U64" si="31">M65</f>
        <v>66199</v>
      </c>
      <c r="N64" s="27">
        <f t="shared" si="31"/>
        <v>0</v>
      </c>
      <c r="O64" s="27">
        <f t="shared" si="31"/>
        <v>66199</v>
      </c>
      <c r="P64" s="27">
        <f t="shared" si="31"/>
        <v>0</v>
      </c>
      <c r="Q64" s="27">
        <f t="shared" si="31"/>
        <v>66199</v>
      </c>
      <c r="R64" s="27">
        <f t="shared" si="31"/>
        <v>0</v>
      </c>
      <c r="S64" s="27">
        <f t="shared" si="31"/>
        <v>0</v>
      </c>
      <c r="T64" s="27">
        <f t="shared" si="31"/>
        <v>0</v>
      </c>
      <c r="U64" s="28">
        <f t="shared" si="31"/>
        <v>14956.56</v>
      </c>
      <c r="V64" s="18">
        <f t="shared" si="2"/>
        <v>22.593332225562317</v>
      </c>
    </row>
    <row r="65" spans="1:22" ht="30" customHeight="1" outlineLevel="5">
      <c r="A65" s="6" t="s">
        <v>25</v>
      </c>
      <c r="B65" s="17" t="s">
        <v>44</v>
      </c>
      <c r="C65" s="17" t="s">
        <v>69</v>
      </c>
      <c r="D65" s="17" t="s">
        <v>71</v>
      </c>
      <c r="E65" s="17" t="s">
        <v>24</v>
      </c>
      <c r="F65" s="17" t="s">
        <v>12</v>
      </c>
      <c r="G65" s="17"/>
      <c r="H65" s="17" t="s">
        <v>26</v>
      </c>
      <c r="I65" s="17"/>
      <c r="J65" s="17"/>
      <c r="K65" s="17"/>
      <c r="L65" s="40">
        <v>66199</v>
      </c>
      <c r="M65" s="29">
        <v>66199</v>
      </c>
      <c r="N65" s="29">
        <v>0</v>
      </c>
      <c r="O65" s="29">
        <v>66199</v>
      </c>
      <c r="P65" s="29">
        <v>0</v>
      </c>
      <c r="Q65" s="29">
        <v>66199</v>
      </c>
      <c r="R65" s="29">
        <v>0</v>
      </c>
      <c r="S65" s="27">
        <v>0</v>
      </c>
      <c r="T65" s="27">
        <v>0</v>
      </c>
      <c r="U65" s="30">
        <v>14956.56</v>
      </c>
      <c r="V65" s="18">
        <f t="shared" si="2"/>
        <v>22.593332225562317</v>
      </c>
    </row>
    <row r="66" spans="1:22" ht="30.75" customHeight="1" outlineLevel="4">
      <c r="A66" s="6" t="s">
        <v>35</v>
      </c>
      <c r="B66" s="17" t="s">
        <v>44</v>
      </c>
      <c r="C66" s="17" t="s">
        <v>69</v>
      </c>
      <c r="D66" s="17" t="s">
        <v>71</v>
      </c>
      <c r="E66" s="17" t="s">
        <v>36</v>
      </c>
      <c r="F66" s="17" t="s">
        <v>12</v>
      </c>
      <c r="G66" s="17"/>
      <c r="H66" s="17"/>
      <c r="I66" s="17"/>
      <c r="J66" s="17"/>
      <c r="K66" s="17"/>
      <c r="L66" s="40">
        <f>L67+L68+L69</f>
        <v>15393</v>
      </c>
      <c r="M66" s="27">
        <f t="shared" ref="M66:U66" si="32">M67+M68+M69</f>
        <v>15393</v>
      </c>
      <c r="N66" s="27">
        <f t="shared" si="32"/>
        <v>0</v>
      </c>
      <c r="O66" s="27">
        <f t="shared" si="32"/>
        <v>15393</v>
      </c>
      <c r="P66" s="27">
        <f t="shared" si="32"/>
        <v>0</v>
      </c>
      <c r="Q66" s="27">
        <f t="shared" si="32"/>
        <v>15393</v>
      </c>
      <c r="R66" s="27">
        <f t="shared" si="32"/>
        <v>0</v>
      </c>
      <c r="S66" s="27">
        <f t="shared" si="32"/>
        <v>0</v>
      </c>
      <c r="T66" s="27">
        <f t="shared" si="32"/>
        <v>0</v>
      </c>
      <c r="U66" s="28">
        <f t="shared" si="32"/>
        <v>2083.12</v>
      </c>
      <c r="V66" s="18">
        <f t="shared" si="2"/>
        <v>13.532904567010979</v>
      </c>
    </row>
    <row r="67" spans="1:22" ht="15" customHeight="1" outlineLevel="5">
      <c r="A67" s="6" t="s">
        <v>37</v>
      </c>
      <c r="B67" s="17" t="s">
        <v>44</v>
      </c>
      <c r="C67" s="17" t="s">
        <v>69</v>
      </c>
      <c r="D67" s="17" t="s">
        <v>71</v>
      </c>
      <c r="E67" s="17" t="s">
        <v>36</v>
      </c>
      <c r="F67" s="17" t="s">
        <v>12</v>
      </c>
      <c r="G67" s="17"/>
      <c r="H67" s="17" t="s">
        <v>38</v>
      </c>
      <c r="I67" s="17"/>
      <c r="J67" s="17"/>
      <c r="K67" s="17"/>
      <c r="L67" s="40">
        <v>8457</v>
      </c>
      <c r="M67" s="29">
        <v>8457</v>
      </c>
      <c r="N67" s="29">
        <v>0</v>
      </c>
      <c r="O67" s="29">
        <v>8457</v>
      </c>
      <c r="P67" s="29">
        <v>0</v>
      </c>
      <c r="Q67" s="29">
        <v>8457</v>
      </c>
      <c r="R67" s="29">
        <v>0</v>
      </c>
      <c r="S67" s="27">
        <v>0</v>
      </c>
      <c r="T67" s="27">
        <v>0</v>
      </c>
      <c r="U67" s="30">
        <v>1540.14</v>
      </c>
      <c r="V67" s="18">
        <f t="shared" si="2"/>
        <v>18.211422490244768</v>
      </c>
    </row>
    <row r="68" spans="1:22" ht="35.25" customHeight="1" outlineLevel="5">
      <c r="A68" s="6" t="s">
        <v>41</v>
      </c>
      <c r="B68" s="17" t="s">
        <v>44</v>
      </c>
      <c r="C68" s="17" t="s">
        <v>69</v>
      </c>
      <c r="D68" s="17" t="s">
        <v>71</v>
      </c>
      <c r="E68" s="17" t="s">
        <v>36</v>
      </c>
      <c r="F68" s="17" t="s">
        <v>12</v>
      </c>
      <c r="G68" s="17"/>
      <c r="H68" s="17" t="s">
        <v>42</v>
      </c>
      <c r="I68" s="17"/>
      <c r="J68" s="17"/>
      <c r="K68" s="17"/>
      <c r="L68" s="40">
        <v>6393</v>
      </c>
      <c r="M68" s="29">
        <v>6393</v>
      </c>
      <c r="N68" s="29">
        <v>0</v>
      </c>
      <c r="O68" s="29">
        <v>6393</v>
      </c>
      <c r="P68" s="29">
        <v>0</v>
      </c>
      <c r="Q68" s="29">
        <v>6393</v>
      </c>
      <c r="R68" s="29">
        <v>0</v>
      </c>
      <c r="S68" s="27">
        <v>0</v>
      </c>
      <c r="T68" s="27">
        <v>0</v>
      </c>
      <c r="U68" s="30">
        <v>0</v>
      </c>
      <c r="V68" s="18">
        <f t="shared" si="2"/>
        <v>0</v>
      </c>
    </row>
    <row r="69" spans="1:22" ht="21.75" customHeight="1" outlineLevel="5">
      <c r="A69" s="6" t="s">
        <v>72</v>
      </c>
      <c r="B69" s="17" t="s">
        <v>44</v>
      </c>
      <c r="C69" s="17" t="s">
        <v>69</v>
      </c>
      <c r="D69" s="17" t="s">
        <v>71</v>
      </c>
      <c r="E69" s="17" t="s">
        <v>36</v>
      </c>
      <c r="F69" s="17" t="s">
        <v>12</v>
      </c>
      <c r="G69" s="17"/>
      <c r="H69" s="17" t="s">
        <v>73</v>
      </c>
      <c r="I69" s="17"/>
      <c r="J69" s="17"/>
      <c r="K69" s="17"/>
      <c r="L69" s="40">
        <v>543</v>
      </c>
      <c r="M69" s="29">
        <v>543</v>
      </c>
      <c r="N69" s="29">
        <v>0</v>
      </c>
      <c r="O69" s="29">
        <v>543</v>
      </c>
      <c r="P69" s="29">
        <v>0</v>
      </c>
      <c r="Q69" s="29">
        <v>543</v>
      </c>
      <c r="R69" s="29">
        <v>0</v>
      </c>
      <c r="S69" s="27">
        <v>0</v>
      </c>
      <c r="T69" s="27">
        <v>0</v>
      </c>
      <c r="U69" s="30">
        <v>542.98</v>
      </c>
      <c r="V69" s="18">
        <f t="shared" si="2"/>
        <v>99.99631675874771</v>
      </c>
    </row>
    <row r="70" spans="1:22" ht="20.25" customHeight="1" outlineLevel="3">
      <c r="A70" s="6" t="s">
        <v>74</v>
      </c>
      <c r="B70" s="17" t="s">
        <v>44</v>
      </c>
      <c r="C70" s="17" t="s">
        <v>69</v>
      </c>
      <c r="D70" s="17" t="s">
        <v>75</v>
      </c>
      <c r="E70" s="17" t="s">
        <v>12</v>
      </c>
      <c r="F70" s="17" t="s">
        <v>12</v>
      </c>
      <c r="G70" s="17"/>
      <c r="H70" s="17"/>
      <c r="I70" s="17"/>
      <c r="J70" s="17"/>
      <c r="K70" s="17"/>
      <c r="L70" s="40">
        <f>L71</f>
        <v>2000000</v>
      </c>
      <c r="M70" s="27">
        <f t="shared" ref="M70:U70" si="33">M71</f>
        <v>2000000</v>
      </c>
      <c r="N70" s="27">
        <f t="shared" si="33"/>
        <v>0</v>
      </c>
      <c r="O70" s="27">
        <f t="shared" si="33"/>
        <v>2000000</v>
      </c>
      <c r="P70" s="27">
        <f t="shared" si="33"/>
        <v>0</v>
      </c>
      <c r="Q70" s="27">
        <f t="shared" si="33"/>
        <v>2000000</v>
      </c>
      <c r="R70" s="27">
        <f t="shared" si="33"/>
        <v>0</v>
      </c>
      <c r="S70" s="27">
        <f t="shared" si="33"/>
        <v>0</v>
      </c>
      <c r="T70" s="27">
        <f t="shared" si="33"/>
        <v>0</v>
      </c>
      <c r="U70" s="28">
        <f t="shared" si="33"/>
        <v>480713.18</v>
      </c>
      <c r="V70" s="18">
        <f t="shared" si="2"/>
        <v>24.035659000000003</v>
      </c>
    </row>
    <row r="71" spans="1:22" ht="61.5" customHeight="1" outlineLevel="4">
      <c r="A71" s="6" t="s">
        <v>76</v>
      </c>
      <c r="B71" s="17" t="s">
        <v>44</v>
      </c>
      <c r="C71" s="17" t="s">
        <v>69</v>
      </c>
      <c r="D71" s="17" t="s">
        <v>75</v>
      </c>
      <c r="E71" s="17" t="s">
        <v>77</v>
      </c>
      <c r="F71" s="17" t="s">
        <v>12</v>
      </c>
      <c r="G71" s="17"/>
      <c r="H71" s="17"/>
      <c r="I71" s="17"/>
      <c r="J71" s="17"/>
      <c r="K71" s="17"/>
      <c r="L71" s="40">
        <f>SUM(L72:L84)</f>
        <v>2000000</v>
      </c>
      <c r="M71" s="27">
        <f t="shared" ref="M71:U71" si="34">SUM(M72:M84)</f>
        <v>2000000</v>
      </c>
      <c r="N71" s="27">
        <f t="shared" si="34"/>
        <v>0</v>
      </c>
      <c r="O71" s="27">
        <f t="shared" si="34"/>
        <v>2000000</v>
      </c>
      <c r="P71" s="27">
        <f t="shared" si="34"/>
        <v>0</v>
      </c>
      <c r="Q71" s="27">
        <f t="shared" si="34"/>
        <v>2000000</v>
      </c>
      <c r="R71" s="27">
        <f t="shared" si="34"/>
        <v>0</v>
      </c>
      <c r="S71" s="27">
        <f t="shared" si="34"/>
        <v>0</v>
      </c>
      <c r="T71" s="27">
        <f t="shared" si="34"/>
        <v>0</v>
      </c>
      <c r="U71" s="28">
        <f t="shared" si="34"/>
        <v>480713.18</v>
      </c>
      <c r="V71" s="18">
        <f t="shared" si="2"/>
        <v>24.035659000000003</v>
      </c>
    </row>
    <row r="72" spans="1:22" ht="30" customHeight="1" outlineLevel="5">
      <c r="A72" s="6" t="s">
        <v>21</v>
      </c>
      <c r="B72" s="17" t="s">
        <v>44</v>
      </c>
      <c r="C72" s="17" t="s">
        <v>69</v>
      </c>
      <c r="D72" s="17" t="s">
        <v>75</v>
      </c>
      <c r="E72" s="17" t="s">
        <v>77</v>
      </c>
      <c r="F72" s="17" t="s">
        <v>12</v>
      </c>
      <c r="G72" s="17"/>
      <c r="H72" s="17" t="s">
        <v>22</v>
      </c>
      <c r="I72" s="17"/>
      <c r="J72" s="17"/>
      <c r="K72" s="17"/>
      <c r="L72" s="40">
        <v>1026130</v>
      </c>
      <c r="M72" s="29">
        <v>1026130</v>
      </c>
      <c r="N72" s="29">
        <v>0</v>
      </c>
      <c r="O72" s="29">
        <v>1026130</v>
      </c>
      <c r="P72" s="29">
        <v>0</v>
      </c>
      <c r="Q72" s="29">
        <v>1026130</v>
      </c>
      <c r="R72" s="29">
        <v>0</v>
      </c>
      <c r="S72" s="27">
        <v>0</v>
      </c>
      <c r="T72" s="27">
        <v>0</v>
      </c>
      <c r="U72" s="30">
        <v>264545</v>
      </c>
      <c r="V72" s="18">
        <f t="shared" si="2"/>
        <v>25.780846481439973</v>
      </c>
    </row>
    <row r="73" spans="1:22" ht="30" customHeight="1" outlineLevel="5">
      <c r="A73" s="6" t="s">
        <v>25</v>
      </c>
      <c r="B73" s="17" t="s">
        <v>44</v>
      </c>
      <c r="C73" s="17" t="s">
        <v>69</v>
      </c>
      <c r="D73" s="17" t="s">
        <v>75</v>
      </c>
      <c r="E73" s="17" t="s">
        <v>77</v>
      </c>
      <c r="F73" s="17" t="s">
        <v>12</v>
      </c>
      <c r="G73" s="17"/>
      <c r="H73" s="17" t="s">
        <v>26</v>
      </c>
      <c r="I73" s="17"/>
      <c r="J73" s="17"/>
      <c r="K73" s="17"/>
      <c r="L73" s="40">
        <v>304455</v>
      </c>
      <c r="M73" s="29">
        <v>304455</v>
      </c>
      <c r="N73" s="29">
        <v>0</v>
      </c>
      <c r="O73" s="29">
        <v>304455</v>
      </c>
      <c r="P73" s="29">
        <v>0</v>
      </c>
      <c r="Q73" s="29">
        <v>304455</v>
      </c>
      <c r="R73" s="29">
        <v>0</v>
      </c>
      <c r="S73" s="27">
        <v>0</v>
      </c>
      <c r="T73" s="27">
        <v>0</v>
      </c>
      <c r="U73" s="30">
        <v>76125</v>
      </c>
      <c r="V73" s="18">
        <f t="shared" si="2"/>
        <v>25.003695127358721</v>
      </c>
    </row>
    <row r="74" spans="1:22" ht="15" customHeight="1" outlineLevel="5">
      <c r="A74" s="6" t="s">
        <v>37</v>
      </c>
      <c r="B74" s="17" t="s">
        <v>44</v>
      </c>
      <c r="C74" s="17" t="s">
        <v>69</v>
      </c>
      <c r="D74" s="17" t="s">
        <v>75</v>
      </c>
      <c r="E74" s="17" t="s">
        <v>77</v>
      </c>
      <c r="F74" s="17" t="s">
        <v>12</v>
      </c>
      <c r="G74" s="17"/>
      <c r="H74" s="17" t="s">
        <v>38</v>
      </c>
      <c r="I74" s="17"/>
      <c r="J74" s="17"/>
      <c r="K74" s="17"/>
      <c r="L74" s="40">
        <v>67560</v>
      </c>
      <c r="M74" s="29">
        <v>67560</v>
      </c>
      <c r="N74" s="29">
        <v>0</v>
      </c>
      <c r="O74" s="29">
        <v>67560</v>
      </c>
      <c r="P74" s="29">
        <v>0</v>
      </c>
      <c r="Q74" s="29">
        <v>67560</v>
      </c>
      <c r="R74" s="29">
        <v>0</v>
      </c>
      <c r="S74" s="27">
        <v>0</v>
      </c>
      <c r="T74" s="27">
        <v>0</v>
      </c>
      <c r="U74" s="30">
        <v>19200</v>
      </c>
      <c r="V74" s="18">
        <f t="shared" si="2"/>
        <v>28.419182948490228</v>
      </c>
    </row>
    <row r="75" spans="1:22" ht="17.25" customHeight="1" outlineLevel="5">
      <c r="A75" s="6" t="s">
        <v>48</v>
      </c>
      <c r="B75" s="17" t="s">
        <v>44</v>
      </c>
      <c r="C75" s="17" t="s">
        <v>69</v>
      </c>
      <c r="D75" s="17" t="s">
        <v>75</v>
      </c>
      <c r="E75" s="17" t="s">
        <v>77</v>
      </c>
      <c r="F75" s="17" t="s">
        <v>12</v>
      </c>
      <c r="G75" s="17"/>
      <c r="H75" s="17" t="s">
        <v>49</v>
      </c>
      <c r="I75" s="17"/>
      <c r="J75" s="17"/>
      <c r="K75" s="17"/>
      <c r="L75" s="40">
        <v>20160</v>
      </c>
      <c r="M75" s="29">
        <v>20160</v>
      </c>
      <c r="N75" s="29">
        <v>0</v>
      </c>
      <c r="O75" s="29">
        <v>20160</v>
      </c>
      <c r="P75" s="29">
        <v>0</v>
      </c>
      <c r="Q75" s="29">
        <v>20160</v>
      </c>
      <c r="R75" s="29">
        <v>0</v>
      </c>
      <c r="S75" s="27">
        <v>0</v>
      </c>
      <c r="T75" s="27">
        <v>0</v>
      </c>
      <c r="U75" s="30">
        <v>0</v>
      </c>
      <c r="V75" s="18">
        <f t="shared" ref="V75:V144" si="35">U75/L75*100</f>
        <v>0</v>
      </c>
    </row>
    <row r="76" spans="1:22" ht="19.5" customHeight="1" outlineLevel="5">
      <c r="A76" s="6" t="s">
        <v>50</v>
      </c>
      <c r="B76" s="17" t="s">
        <v>44</v>
      </c>
      <c r="C76" s="17" t="s">
        <v>69</v>
      </c>
      <c r="D76" s="17" t="s">
        <v>75</v>
      </c>
      <c r="E76" s="17" t="s">
        <v>77</v>
      </c>
      <c r="F76" s="17" t="s">
        <v>12</v>
      </c>
      <c r="G76" s="17"/>
      <c r="H76" s="17" t="s">
        <v>51</v>
      </c>
      <c r="I76" s="17"/>
      <c r="J76" s="17"/>
      <c r="K76" s="17"/>
      <c r="L76" s="40">
        <v>175400</v>
      </c>
      <c r="M76" s="29">
        <v>175400</v>
      </c>
      <c r="N76" s="29">
        <v>0</v>
      </c>
      <c r="O76" s="29">
        <v>175400</v>
      </c>
      <c r="P76" s="29">
        <v>0</v>
      </c>
      <c r="Q76" s="29">
        <v>175400</v>
      </c>
      <c r="R76" s="29">
        <v>0</v>
      </c>
      <c r="S76" s="27">
        <v>0</v>
      </c>
      <c r="T76" s="27">
        <v>0</v>
      </c>
      <c r="U76" s="30">
        <v>26900</v>
      </c>
      <c r="V76" s="18">
        <f t="shared" si="35"/>
        <v>15.3363740022805</v>
      </c>
    </row>
    <row r="77" spans="1:22" ht="30" customHeight="1" outlineLevel="5">
      <c r="A77" s="6" t="s">
        <v>52</v>
      </c>
      <c r="B77" s="17" t="s">
        <v>44</v>
      </c>
      <c r="C77" s="17" t="s">
        <v>69</v>
      </c>
      <c r="D77" s="17" t="s">
        <v>75</v>
      </c>
      <c r="E77" s="17" t="s">
        <v>77</v>
      </c>
      <c r="F77" s="17" t="s">
        <v>12</v>
      </c>
      <c r="G77" s="17"/>
      <c r="H77" s="17" t="s">
        <v>53</v>
      </c>
      <c r="I77" s="17"/>
      <c r="J77" s="17"/>
      <c r="K77" s="17"/>
      <c r="L77" s="40">
        <v>50000</v>
      </c>
      <c r="M77" s="29">
        <v>50000</v>
      </c>
      <c r="N77" s="29">
        <v>0</v>
      </c>
      <c r="O77" s="29">
        <v>50000</v>
      </c>
      <c r="P77" s="29">
        <v>0</v>
      </c>
      <c r="Q77" s="29">
        <v>50000</v>
      </c>
      <c r="R77" s="29">
        <v>0</v>
      </c>
      <c r="S77" s="27">
        <v>0</v>
      </c>
      <c r="T77" s="27">
        <v>0</v>
      </c>
      <c r="U77" s="30">
        <v>0</v>
      </c>
      <c r="V77" s="18">
        <f t="shared" si="35"/>
        <v>0</v>
      </c>
    </row>
    <row r="78" spans="1:22" ht="22.5" customHeight="1" outlineLevel="5">
      <c r="A78" s="6" t="s">
        <v>78</v>
      </c>
      <c r="B78" s="17" t="s">
        <v>44</v>
      </c>
      <c r="C78" s="17" t="s">
        <v>69</v>
      </c>
      <c r="D78" s="17" t="s">
        <v>75</v>
      </c>
      <c r="E78" s="17" t="s">
        <v>77</v>
      </c>
      <c r="F78" s="17" t="s">
        <v>12</v>
      </c>
      <c r="G78" s="17"/>
      <c r="H78" s="17" t="s">
        <v>79</v>
      </c>
      <c r="I78" s="17"/>
      <c r="J78" s="17"/>
      <c r="K78" s="17"/>
      <c r="L78" s="40">
        <v>263600</v>
      </c>
      <c r="M78" s="29">
        <v>263600</v>
      </c>
      <c r="N78" s="29">
        <v>0</v>
      </c>
      <c r="O78" s="29">
        <v>263600</v>
      </c>
      <c r="P78" s="29">
        <v>0</v>
      </c>
      <c r="Q78" s="29">
        <v>263600</v>
      </c>
      <c r="R78" s="29">
        <v>0</v>
      </c>
      <c r="S78" s="27">
        <v>0</v>
      </c>
      <c r="T78" s="27">
        <v>0</v>
      </c>
      <c r="U78" s="30">
        <v>70978</v>
      </c>
      <c r="V78" s="18">
        <f t="shared" si="35"/>
        <v>26.926403641881642</v>
      </c>
    </row>
    <row r="79" spans="1:22" ht="30" customHeight="1" outlineLevel="5">
      <c r="A79" s="6" t="s">
        <v>66</v>
      </c>
      <c r="B79" s="17" t="s">
        <v>44</v>
      </c>
      <c r="C79" s="17" t="s">
        <v>69</v>
      </c>
      <c r="D79" s="17" t="s">
        <v>75</v>
      </c>
      <c r="E79" s="17" t="s">
        <v>77</v>
      </c>
      <c r="F79" s="17" t="s">
        <v>12</v>
      </c>
      <c r="G79" s="17"/>
      <c r="H79" s="17" t="s">
        <v>67</v>
      </c>
      <c r="I79" s="17"/>
      <c r="J79" s="17"/>
      <c r="K79" s="17"/>
      <c r="L79" s="40">
        <v>10000</v>
      </c>
      <c r="M79" s="29">
        <v>10000</v>
      </c>
      <c r="N79" s="29">
        <v>0</v>
      </c>
      <c r="O79" s="29">
        <v>10000</v>
      </c>
      <c r="P79" s="29">
        <v>0</v>
      </c>
      <c r="Q79" s="29">
        <v>10000</v>
      </c>
      <c r="R79" s="29">
        <v>0</v>
      </c>
      <c r="S79" s="27">
        <v>0</v>
      </c>
      <c r="T79" s="27">
        <v>0</v>
      </c>
      <c r="U79" s="30">
        <v>500</v>
      </c>
      <c r="V79" s="18">
        <f t="shared" si="35"/>
        <v>5</v>
      </c>
    </row>
    <row r="80" spans="1:22" ht="17.25" customHeight="1" outlineLevel="5">
      <c r="A80" s="6" t="s">
        <v>56</v>
      </c>
      <c r="B80" s="17" t="s">
        <v>44</v>
      </c>
      <c r="C80" s="17" t="s">
        <v>69</v>
      </c>
      <c r="D80" s="17" t="s">
        <v>75</v>
      </c>
      <c r="E80" s="17" t="s">
        <v>77</v>
      </c>
      <c r="F80" s="17" t="s">
        <v>12</v>
      </c>
      <c r="G80" s="17"/>
      <c r="H80" s="17" t="s">
        <v>57</v>
      </c>
      <c r="I80" s="17"/>
      <c r="J80" s="17"/>
      <c r="K80" s="17"/>
      <c r="L80" s="40">
        <v>9000</v>
      </c>
      <c r="M80" s="29">
        <v>9000</v>
      </c>
      <c r="N80" s="29">
        <v>0</v>
      </c>
      <c r="O80" s="29">
        <v>9000</v>
      </c>
      <c r="P80" s="29">
        <v>0</v>
      </c>
      <c r="Q80" s="29">
        <v>9000</v>
      </c>
      <c r="R80" s="29">
        <v>0</v>
      </c>
      <c r="S80" s="27">
        <v>0</v>
      </c>
      <c r="T80" s="27">
        <v>0</v>
      </c>
      <c r="U80" s="30">
        <v>500</v>
      </c>
      <c r="V80" s="18">
        <f t="shared" si="35"/>
        <v>5.5555555555555554</v>
      </c>
    </row>
    <row r="81" spans="1:22" ht="30" customHeight="1" outlineLevel="5">
      <c r="A81" s="6" t="s">
        <v>80</v>
      </c>
      <c r="B81" s="17" t="s">
        <v>44</v>
      </c>
      <c r="C81" s="17" t="s">
        <v>69</v>
      </c>
      <c r="D81" s="17" t="s">
        <v>75</v>
      </c>
      <c r="E81" s="17" t="s">
        <v>77</v>
      </c>
      <c r="F81" s="17" t="s">
        <v>12</v>
      </c>
      <c r="G81" s="17"/>
      <c r="H81" s="17" t="s">
        <v>81</v>
      </c>
      <c r="I81" s="17"/>
      <c r="J81" s="17"/>
      <c r="K81" s="17"/>
      <c r="L81" s="40">
        <v>8750</v>
      </c>
      <c r="M81" s="29">
        <v>8750</v>
      </c>
      <c r="N81" s="29">
        <v>0</v>
      </c>
      <c r="O81" s="29">
        <v>8750</v>
      </c>
      <c r="P81" s="29">
        <v>0</v>
      </c>
      <c r="Q81" s="29">
        <v>8750</v>
      </c>
      <c r="R81" s="29">
        <v>0</v>
      </c>
      <c r="S81" s="27">
        <v>0</v>
      </c>
      <c r="T81" s="27">
        <v>0</v>
      </c>
      <c r="U81" s="30">
        <v>7024</v>
      </c>
      <c r="V81" s="18">
        <f t="shared" si="35"/>
        <v>80.27428571428571</v>
      </c>
    </row>
    <row r="82" spans="1:22" ht="33.75" customHeight="1" outlineLevel="5">
      <c r="A82" s="6" t="s">
        <v>82</v>
      </c>
      <c r="B82" s="17" t="s">
        <v>44</v>
      </c>
      <c r="C82" s="17" t="s">
        <v>69</v>
      </c>
      <c r="D82" s="17" t="s">
        <v>75</v>
      </c>
      <c r="E82" s="17" t="s">
        <v>77</v>
      </c>
      <c r="F82" s="17" t="s">
        <v>12</v>
      </c>
      <c r="G82" s="17"/>
      <c r="H82" s="17" t="s">
        <v>83</v>
      </c>
      <c r="I82" s="17"/>
      <c r="J82" s="17"/>
      <c r="K82" s="17"/>
      <c r="L82" s="40">
        <v>60003.82</v>
      </c>
      <c r="M82" s="29">
        <v>60003.82</v>
      </c>
      <c r="N82" s="29">
        <v>0</v>
      </c>
      <c r="O82" s="29">
        <v>60003.82</v>
      </c>
      <c r="P82" s="29">
        <v>0</v>
      </c>
      <c r="Q82" s="29">
        <v>60003.82</v>
      </c>
      <c r="R82" s="29">
        <v>0</v>
      </c>
      <c r="S82" s="27">
        <v>0</v>
      </c>
      <c r="T82" s="27">
        <v>0</v>
      </c>
      <c r="U82" s="30">
        <v>10000</v>
      </c>
      <c r="V82" s="18">
        <f t="shared" si="35"/>
        <v>16.665605623108661</v>
      </c>
    </row>
    <row r="83" spans="1:22" ht="18" customHeight="1" outlineLevel="5">
      <c r="A83" s="6" t="s">
        <v>84</v>
      </c>
      <c r="B83" s="17" t="s">
        <v>44</v>
      </c>
      <c r="C83" s="17" t="s">
        <v>69</v>
      </c>
      <c r="D83" s="17" t="s">
        <v>75</v>
      </c>
      <c r="E83" s="17" t="s">
        <v>77</v>
      </c>
      <c r="F83" s="17" t="s">
        <v>12</v>
      </c>
      <c r="G83" s="17"/>
      <c r="H83" s="17" t="s">
        <v>85</v>
      </c>
      <c r="I83" s="17"/>
      <c r="J83" s="17"/>
      <c r="K83" s="17"/>
      <c r="L83" s="40">
        <v>3555</v>
      </c>
      <c r="M83" s="29">
        <v>3555</v>
      </c>
      <c r="N83" s="29">
        <v>0</v>
      </c>
      <c r="O83" s="29">
        <v>3555</v>
      </c>
      <c r="P83" s="29">
        <v>0</v>
      </c>
      <c r="Q83" s="29">
        <v>3555</v>
      </c>
      <c r="R83" s="29">
        <v>0</v>
      </c>
      <c r="S83" s="27">
        <v>0</v>
      </c>
      <c r="T83" s="27">
        <v>0</v>
      </c>
      <c r="U83" s="30">
        <v>3555</v>
      </c>
      <c r="V83" s="18">
        <f t="shared" si="35"/>
        <v>100</v>
      </c>
    </row>
    <row r="84" spans="1:22" ht="32.25" customHeight="1" outlineLevel="5">
      <c r="A84" s="6" t="s">
        <v>86</v>
      </c>
      <c r="B84" s="17" t="s">
        <v>44</v>
      </c>
      <c r="C84" s="17" t="s">
        <v>69</v>
      </c>
      <c r="D84" s="17" t="s">
        <v>75</v>
      </c>
      <c r="E84" s="17" t="s">
        <v>77</v>
      </c>
      <c r="F84" s="17" t="s">
        <v>12</v>
      </c>
      <c r="G84" s="17"/>
      <c r="H84" s="17" t="s">
        <v>87</v>
      </c>
      <c r="I84" s="17"/>
      <c r="J84" s="17"/>
      <c r="K84" s="17"/>
      <c r="L84" s="40">
        <v>1386.18</v>
      </c>
      <c r="M84" s="29">
        <v>1386.18</v>
      </c>
      <c r="N84" s="29">
        <v>0</v>
      </c>
      <c r="O84" s="29">
        <v>1386.18</v>
      </c>
      <c r="P84" s="29">
        <v>0</v>
      </c>
      <c r="Q84" s="29">
        <v>1386.18</v>
      </c>
      <c r="R84" s="29">
        <v>0</v>
      </c>
      <c r="S84" s="27">
        <v>0</v>
      </c>
      <c r="T84" s="27">
        <v>0</v>
      </c>
      <c r="U84" s="30">
        <v>1386.18</v>
      </c>
      <c r="V84" s="18">
        <f t="shared" si="35"/>
        <v>100</v>
      </c>
    </row>
    <row r="85" spans="1:22" ht="15" customHeight="1" outlineLevel="1">
      <c r="A85" s="6" t="s">
        <v>88</v>
      </c>
      <c r="B85" s="17" t="s">
        <v>44</v>
      </c>
      <c r="C85" s="17" t="s">
        <v>89</v>
      </c>
      <c r="D85" s="17" t="s">
        <v>11</v>
      </c>
      <c r="E85" s="17" t="s">
        <v>12</v>
      </c>
      <c r="F85" s="17" t="s">
        <v>12</v>
      </c>
      <c r="G85" s="17"/>
      <c r="H85" s="17"/>
      <c r="I85" s="17"/>
      <c r="J85" s="17"/>
      <c r="K85" s="17"/>
      <c r="L85" s="40">
        <f>L86</f>
        <v>452889</v>
      </c>
      <c r="M85" s="27">
        <f t="shared" ref="M85:U86" si="36">M86</f>
        <v>315982</v>
      </c>
      <c r="N85" s="27">
        <f t="shared" si="36"/>
        <v>0</v>
      </c>
      <c r="O85" s="27">
        <f t="shared" si="36"/>
        <v>315982</v>
      </c>
      <c r="P85" s="27">
        <f t="shared" si="36"/>
        <v>0</v>
      </c>
      <c r="Q85" s="27">
        <f t="shared" si="36"/>
        <v>315982</v>
      </c>
      <c r="R85" s="27">
        <f t="shared" si="36"/>
        <v>0</v>
      </c>
      <c r="S85" s="27">
        <f t="shared" si="36"/>
        <v>0</v>
      </c>
      <c r="T85" s="27">
        <f t="shared" si="36"/>
        <v>0</v>
      </c>
      <c r="U85" s="28">
        <f t="shared" si="36"/>
        <v>122053.25</v>
      </c>
      <c r="V85" s="18">
        <f t="shared" si="35"/>
        <v>26.949925920037803</v>
      </c>
    </row>
    <row r="86" spans="1:22" ht="21.75" customHeight="1" outlineLevel="2">
      <c r="A86" s="6" t="s">
        <v>90</v>
      </c>
      <c r="B86" s="17" t="s">
        <v>44</v>
      </c>
      <c r="C86" s="17" t="s">
        <v>91</v>
      </c>
      <c r="D86" s="17" t="s">
        <v>11</v>
      </c>
      <c r="E86" s="17" t="s">
        <v>12</v>
      </c>
      <c r="F86" s="17" t="s">
        <v>12</v>
      </c>
      <c r="G86" s="17"/>
      <c r="H86" s="17"/>
      <c r="I86" s="17"/>
      <c r="J86" s="17"/>
      <c r="K86" s="17"/>
      <c r="L86" s="40">
        <f>L87</f>
        <v>452889</v>
      </c>
      <c r="M86" s="27">
        <f t="shared" si="36"/>
        <v>315982</v>
      </c>
      <c r="N86" s="27">
        <f t="shared" si="36"/>
        <v>0</v>
      </c>
      <c r="O86" s="27">
        <f t="shared" si="36"/>
        <v>315982</v>
      </c>
      <c r="P86" s="27">
        <f t="shared" si="36"/>
        <v>0</v>
      </c>
      <c r="Q86" s="27">
        <f t="shared" si="36"/>
        <v>315982</v>
      </c>
      <c r="R86" s="27">
        <f t="shared" si="36"/>
        <v>0</v>
      </c>
      <c r="S86" s="27">
        <f t="shared" si="36"/>
        <v>0</v>
      </c>
      <c r="T86" s="27">
        <f t="shared" si="36"/>
        <v>0</v>
      </c>
      <c r="U86" s="28">
        <f>U87</f>
        <v>122053.25</v>
      </c>
      <c r="V86" s="18">
        <f t="shared" si="35"/>
        <v>26.949925920037803</v>
      </c>
    </row>
    <row r="87" spans="1:22" ht="34.5" customHeight="1" outlineLevel="3">
      <c r="A87" s="6" t="s">
        <v>92</v>
      </c>
      <c r="B87" s="17" t="s">
        <v>44</v>
      </c>
      <c r="C87" s="17" t="s">
        <v>91</v>
      </c>
      <c r="D87" s="17" t="s">
        <v>93</v>
      </c>
      <c r="E87" s="17" t="s">
        <v>12</v>
      </c>
      <c r="F87" s="17" t="s">
        <v>12</v>
      </c>
      <c r="G87" s="17"/>
      <c r="H87" s="17"/>
      <c r="I87" s="17"/>
      <c r="J87" s="17"/>
      <c r="K87" s="17"/>
      <c r="L87" s="40">
        <f>L88+L90+L92</f>
        <v>452889</v>
      </c>
      <c r="M87" s="40">
        <f t="shared" ref="M87:T87" si="37">M88+M90+M92</f>
        <v>315982</v>
      </c>
      <c r="N87" s="40">
        <f t="shared" si="37"/>
        <v>0</v>
      </c>
      <c r="O87" s="40">
        <f t="shared" si="37"/>
        <v>315982</v>
      </c>
      <c r="P87" s="40">
        <f t="shared" si="37"/>
        <v>0</v>
      </c>
      <c r="Q87" s="40">
        <f t="shared" si="37"/>
        <v>315982</v>
      </c>
      <c r="R87" s="40">
        <f t="shared" si="37"/>
        <v>0</v>
      </c>
      <c r="S87" s="40">
        <f t="shared" si="37"/>
        <v>0</v>
      </c>
      <c r="T87" s="40">
        <f t="shared" si="37"/>
        <v>0</v>
      </c>
      <c r="U87" s="28">
        <f>U88+U90+U92</f>
        <v>122053.25</v>
      </c>
      <c r="V87" s="18">
        <f t="shared" si="35"/>
        <v>26.949925920037803</v>
      </c>
    </row>
    <row r="88" spans="1:22" ht="35.25" customHeight="1" outlineLevel="4">
      <c r="A88" s="6" t="s">
        <v>19</v>
      </c>
      <c r="B88" s="17" t="s">
        <v>44</v>
      </c>
      <c r="C88" s="17" t="s">
        <v>91</v>
      </c>
      <c r="D88" s="17" t="s">
        <v>93</v>
      </c>
      <c r="E88" s="17" t="s">
        <v>20</v>
      </c>
      <c r="F88" s="17" t="s">
        <v>12</v>
      </c>
      <c r="G88" s="17"/>
      <c r="H88" s="17"/>
      <c r="I88" s="17"/>
      <c r="J88" s="17"/>
      <c r="K88" s="17"/>
      <c r="L88" s="40">
        <f>L89</f>
        <v>342673</v>
      </c>
      <c r="M88" s="27">
        <f t="shared" ref="M88:U88" si="38">M89</f>
        <v>234200</v>
      </c>
      <c r="N88" s="27">
        <f t="shared" si="38"/>
        <v>0</v>
      </c>
      <c r="O88" s="27">
        <f t="shared" si="38"/>
        <v>234200</v>
      </c>
      <c r="P88" s="27">
        <f t="shared" si="38"/>
        <v>0</v>
      </c>
      <c r="Q88" s="27">
        <f t="shared" si="38"/>
        <v>234200</v>
      </c>
      <c r="R88" s="27">
        <f t="shared" si="38"/>
        <v>0</v>
      </c>
      <c r="S88" s="27">
        <f t="shared" si="38"/>
        <v>0</v>
      </c>
      <c r="T88" s="27">
        <f t="shared" si="38"/>
        <v>0</v>
      </c>
      <c r="U88" s="28">
        <f t="shared" si="38"/>
        <v>101753.62</v>
      </c>
      <c r="V88" s="18">
        <f t="shared" si="35"/>
        <v>29.694087366089533</v>
      </c>
    </row>
    <row r="89" spans="1:22" ht="22.5" customHeight="1" outlineLevel="5">
      <c r="A89" s="6" t="s">
        <v>21</v>
      </c>
      <c r="B89" s="17" t="s">
        <v>44</v>
      </c>
      <c r="C89" s="17" t="s">
        <v>91</v>
      </c>
      <c r="D89" s="17" t="s">
        <v>93</v>
      </c>
      <c r="E89" s="17" t="s">
        <v>20</v>
      </c>
      <c r="F89" s="17" t="s">
        <v>12</v>
      </c>
      <c r="G89" s="17"/>
      <c r="H89" s="17" t="s">
        <v>22</v>
      </c>
      <c r="I89" s="17"/>
      <c r="J89" s="17"/>
      <c r="K89" s="17"/>
      <c r="L89" s="40">
        <f>234200+108473</f>
        <v>342673</v>
      </c>
      <c r="M89" s="29">
        <v>234200</v>
      </c>
      <c r="N89" s="29">
        <v>0</v>
      </c>
      <c r="O89" s="29">
        <v>234200</v>
      </c>
      <c r="P89" s="29">
        <v>0</v>
      </c>
      <c r="Q89" s="29">
        <v>234200</v>
      </c>
      <c r="R89" s="29">
        <v>0</v>
      </c>
      <c r="S89" s="27">
        <v>0</v>
      </c>
      <c r="T89" s="27">
        <v>0</v>
      </c>
      <c r="U89" s="30">
        <v>101753.62</v>
      </c>
      <c r="V89" s="18">
        <f t="shared" si="35"/>
        <v>29.694087366089533</v>
      </c>
    </row>
    <row r="90" spans="1:22" ht="48" customHeight="1" outlineLevel="4">
      <c r="A90" s="6" t="s">
        <v>23</v>
      </c>
      <c r="B90" s="17" t="s">
        <v>44</v>
      </c>
      <c r="C90" s="17" t="s">
        <v>91</v>
      </c>
      <c r="D90" s="17" t="s">
        <v>93</v>
      </c>
      <c r="E90" s="17" t="s">
        <v>24</v>
      </c>
      <c r="F90" s="17" t="s">
        <v>12</v>
      </c>
      <c r="G90" s="17"/>
      <c r="H90" s="17"/>
      <c r="I90" s="17"/>
      <c r="J90" s="17"/>
      <c r="K90" s="17"/>
      <c r="L90" s="40">
        <f>L91</f>
        <v>103416</v>
      </c>
      <c r="M90" s="27">
        <f t="shared" ref="M90:U90" si="39">M91</f>
        <v>70657</v>
      </c>
      <c r="N90" s="27">
        <f t="shared" si="39"/>
        <v>0</v>
      </c>
      <c r="O90" s="27">
        <f t="shared" si="39"/>
        <v>70657</v>
      </c>
      <c r="P90" s="27">
        <f t="shared" si="39"/>
        <v>0</v>
      </c>
      <c r="Q90" s="27">
        <f t="shared" si="39"/>
        <v>70657</v>
      </c>
      <c r="R90" s="27">
        <f t="shared" si="39"/>
        <v>0</v>
      </c>
      <c r="S90" s="27">
        <f t="shared" si="39"/>
        <v>0</v>
      </c>
      <c r="T90" s="27">
        <f t="shared" si="39"/>
        <v>0</v>
      </c>
      <c r="U90" s="28">
        <f t="shared" si="39"/>
        <v>20299.63</v>
      </c>
      <c r="V90" s="18">
        <f t="shared" si="35"/>
        <v>19.629099945849774</v>
      </c>
    </row>
    <row r="91" spans="1:22" ht="30" customHeight="1" outlineLevel="5">
      <c r="A91" s="6" t="s">
        <v>25</v>
      </c>
      <c r="B91" s="17" t="s">
        <v>44</v>
      </c>
      <c r="C91" s="17" t="s">
        <v>91</v>
      </c>
      <c r="D91" s="17" t="s">
        <v>93</v>
      </c>
      <c r="E91" s="17" t="s">
        <v>24</v>
      </c>
      <c r="F91" s="17" t="s">
        <v>12</v>
      </c>
      <c r="G91" s="17"/>
      <c r="H91" s="17" t="s">
        <v>26</v>
      </c>
      <c r="I91" s="17"/>
      <c r="J91" s="17"/>
      <c r="K91" s="17"/>
      <c r="L91" s="40">
        <f>70657+32759</f>
        <v>103416</v>
      </c>
      <c r="M91" s="29">
        <v>70657</v>
      </c>
      <c r="N91" s="29">
        <v>0</v>
      </c>
      <c r="O91" s="29">
        <v>70657</v>
      </c>
      <c r="P91" s="29">
        <v>0</v>
      </c>
      <c r="Q91" s="29">
        <v>70657</v>
      </c>
      <c r="R91" s="29">
        <v>0</v>
      </c>
      <c r="S91" s="27">
        <v>0</v>
      </c>
      <c r="T91" s="27">
        <v>0</v>
      </c>
      <c r="U91" s="30">
        <v>20299.63</v>
      </c>
      <c r="V91" s="18">
        <f t="shared" si="35"/>
        <v>19.629099945849774</v>
      </c>
    </row>
    <row r="92" spans="1:22" ht="31.5" customHeight="1" outlineLevel="4">
      <c r="A92" s="6" t="s">
        <v>35</v>
      </c>
      <c r="B92" s="17" t="s">
        <v>44</v>
      </c>
      <c r="C92" s="39" t="s">
        <v>91</v>
      </c>
      <c r="D92" s="17" t="s">
        <v>93</v>
      </c>
      <c r="E92" s="17" t="s">
        <v>36</v>
      </c>
      <c r="F92" s="17" t="s">
        <v>12</v>
      </c>
      <c r="G92" s="17"/>
      <c r="H92" s="17"/>
      <c r="I92" s="17"/>
      <c r="J92" s="17"/>
      <c r="K92" s="17"/>
      <c r="L92" s="40">
        <f>L93+L94</f>
        <v>6800</v>
      </c>
      <c r="M92" s="27">
        <f t="shared" ref="M92:U92" si="40">M93+M94</f>
        <v>11125</v>
      </c>
      <c r="N92" s="27">
        <f t="shared" si="40"/>
        <v>0</v>
      </c>
      <c r="O92" s="27">
        <f t="shared" si="40"/>
        <v>11125</v>
      </c>
      <c r="P92" s="27">
        <f t="shared" si="40"/>
        <v>0</v>
      </c>
      <c r="Q92" s="27">
        <f t="shared" si="40"/>
        <v>11125</v>
      </c>
      <c r="R92" s="27">
        <f t="shared" si="40"/>
        <v>0</v>
      </c>
      <c r="S92" s="27">
        <f t="shared" si="40"/>
        <v>0</v>
      </c>
      <c r="T92" s="27">
        <f t="shared" si="40"/>
        <v>0</v>
      </c>
      <c r="U92" s="28">
        <f t="shared" si="40"/>
        <v>0</v>
      </c>
      <c r="V92" s="18">
        <f t="shared" ref="V92:V94" si="41">U92/L92*100</f>
        <v>0</v>
      </c>
    </row>
    <row r="93" spans="1:22" ht="19.5" customHeight="1" outlineLevel="5">
      <c r="A93" s="6" t="s">
        <v>37</v>
      </c>
      <c r="B93" s="17" t="s">
        <v>44</v>
      </c>
      <c r="C93" s="39" t="s">
        <v>91</v>
      </c>
      <c r="D93" s="17" t="s">
        <v>93</v>
      </c>
      <c r="E93" s="39">
        <v>244</v>
      </c>
      <c r="F93" s="17" t="s">
        <v>12</v>
      </c>
      <c r="G93" s="17"/>
      <c r="H93" s="39">
        <v>12210</v>
      </c>
      <c r="I93" s="17"/>
      <c r="J93" s="17"/>
      <c r="K93" s="17"/>
      <c r="L93" s="40">
        <v>4800</v>
      </c>
      <c r="M93" s="29">
        <v>2868.4</v>
      </c>
      <c r="N93" s="29">
        <v>0</v>
      </c>
      <c r="O93" s="29">
        <v>2868.4</v>
      </c>
      <c r="P93" s="29">
        <v>0</v>
      </c>
      <c r="Q93" s="29">
        <v>2868.4</v>
      </c>
      <c r="R93" s="29">
        <v>0</v>
      </c>
      <c r="S93" s="27">
        <v>0</v>
      </c>
      <c r="T93" s="27">
        <v>0</v>
      </c>
      <c r="U93" s="30">
        <v>0</v>
      </c>
      <c r="V93" s="18">
        <f t="shared" si="41"/>
        <v>0</v>
      </c>
    </row>
    <row r="94" spans="1:22" ht="30" customHeight="1" outlineLevel="5">
      <c r="A94" s="6" t="s">
        <v>41</v>
      </c>
      <c r="B94" s="17" t="s">
        <v>44</v>
      </c>
      <c r="C94" s="39" t="s">
        <v>91</v>
      </c>
      <c r="D94" s="17" t="s">
        <v>93</v>
      </c>
      <c r="E94" s="17" t="s">
        <v>36</v>
      </c>
      <c r="F94" s="17" t="s">
        <v>12</v>
      </c>
      <c r="G94" s="17"/>
      <c r="H94" s="39" t="s">
        <v>42</v>
      </c>
      <c r="I94" s="17"/>
      <c r="J94" s="17"/>
      <c r="K94" s="17"/>
      <c r="L94" s="40">
        <v>2000</v>
      </c>
      <c r="M94" s="29">
        <v>8256.6</v>
      </c>
      <c r="N94" s="29">
        <v>0</v>
      </c>
      <c r="O94" s="29">
        <v>8256.6</v>
      </c>
      <c r="P94" s="29">
        <v>0</v>
      </c>
      <c r="Q94" s="29">
        <v>8256.6</v>
      </c>
      <c r="R94" s="29">
        <v>0</v>
      </c>
      <c r="S94" s="27">
        <v>0</v>
      </c>
      <c r="T94" s="27">
        <v>0</v>
      </c>
      <c r="U94" s="30">
        <v>0</v>
      </c>
      <c r="V94" s="18">
        <f>U94/L94*100</f>
        <v>0</v>
      </c>
    </row>
    <row r="95" spans="1:22" ht="15" customHeight="1" outlineLevel="1">
      <c r="A95" s="6" t="s">
        <v>94</v>
      </c>
      <c r="B95" s="17" t="s">
        <v>44</v>
      </c>
      <c r="C95" s="17" t="s">
        <v>95</v>
      </c>
      <c r="D95" s="17" t="s">
        <v>11</v>
      </c>
      <c r="E95" s="17" t="s">
        <v>12</v>
      </c>
      <c r="F95" s="17" t="s">
        <v>12</v>
      </c>
      <c r="G95" s="17"/>
      <c r="H95" s="17"/>
      <c r="I95" s="17"/>
      <c r="J95" s="17"/>
      <c r="K95" s="17"/>
      <c r="L95" s="40">
        <f t="shared" ref="L95:U95" si="42">L96+L100+L108+L112+L125</f>
        <v>8175910.7999999998</v>
      </c>
      <c r="M95" s="27">
        <f t="shared" si="42"/>
        <v>5592401.4000000004</v>
      </c>
      <c r="N95" s="27">
        <f t="shared" si="42"/>
        <v>0</v>
      </c>
      <c r="O95" s="27">
        <f t="shared" si="42"/>
        <v>5592401.4000000004</v>
      </c>
      <c r="P95" s="27">
        <f t="shared" si="42"/>
        <v>0</v>
      </c>
      <c r="Q95" s="27">
        <f t="shared" si="42"/>
        <v>5592401.4000000004</v>
      </c>
      <c r="R95" s="27">
        <f t="shared" si="42"/>
        <v>0</v>
      </c>
      <c r="S95" s="27">
        <f t="shared" si="42"/>
        <v>0</v>
      </c>
      <c r="T95" s="27">
        <f t="shared" si="42"/>
        <v>0</v>
      </c>
      <c r="U95" s="28">
        <f t="shared" si="42"/>
        <v>1124231.8999999999</v>
      </c>
      <c r="V95" s="18">
        <f t="shared" si="35"/>
        <v>13.75054018446483</v>
      </c>
    </row>
    <row r="96" spans="1:22" ht="15" customHeight="1" outlineLevel="2">
      <c r="A96" s="6" t="s">
        <v>96</v>
      </c>
      <c r="B96" s="17" t="s">
        <v>44</v>
      </c>
      <c r="C96" s="17" t="s">
        <v>97</v>
      </c>
      <c r="D96" s="17" t="s">
        <v>11</v>
      </c>
      <c r="E96" s="17" t="s">
        <v>12</v>
      </c>
      <c r="F96" s="17" t="s">
        <v>12</v>
      </c>
      <c r="G96" s="17"/>
      <c r="H96" s="17"/>
      <c r="I96" s="17"/>
      <c r="J96" s="17"/>
      <c r="K96" s="17"/>
      <c r="L96" s="40">
        <f>L97</f>
        <v>23436</v>
      </c>
      <c r="M96" s="27">
        <f t="shared" ref="M96:U98" si="43">M97</f>
        <v>23436</v>
      </c>
      <c r="N96" s="27">
        <f t="shared" si="43"/>
        <v>0</v>
      </c>
      <c r="O96" s="27">
        <f t="shared" si="43"/>
        <v>23436</v>
      </c>
      <c r="P96" s="27">
        <f t="shared" si="43"/>
        <v>0</v>
      </c>
      <c r="Q96" s="27">
        <f t="shared" si="43"/>
        <v>23436</v>
      </c>
      <c r="R96" s="27">
        <f t="shared" si="43"/>
        <v>0</v>
      </c>
      <c r="S96" s="27">
        <f t="shared" si="43"/>
        <v>0</v>
      </c>
      <c r="T96" s="27">
        <f t="shared" si="43"/>
        <v>0</v>
      </c>
      <c r="U96" s="28">
        <f t="shared" si="43"/>
        <v>0</v>
      </c>
      <c r="V96" s="18">
        <f t="shared" si="35"/>
        <v>0</v>
      </c>
    </row>
    <row r="97" spans="1:22" ht="31.5" customHeight="1" outlineLevel="3">
      <c r="A97" s="6" t="s">
        <v>98</v>
      </c>
      <c r="B97" s="17" t="s">
        <v>44</v>
      </c>
      <c r="C97" s="17" t="s">
        <v>97</v>
      </c>
      <c r="D97" s="17" t="s">
        <v>99</v>
      </c>
      <c r="E97" s="17" t="s">
        <v>12</v>
      </c>
      <c r="F97" s="17" t="s">
        <v>12</v>
      </c>
      <c r="G97" s="17"/>
      <c r="H97" s="17"/>
      <c r="I97" s="17"/>
      <c r="J97" s="17"/>
      <c r="K97" s="17"/>
      <c r="L97" s="40">
        <f>L98</f>
        <v>23436</v>
      </c>
      <c r="M97" s="27">
        <f t="shared" si="43"/>
        <v>23436</v>
      </c>
      <c r="N97" s="27">
        <f t="shared" si="43"/>
        <v>0</v>
      </c>
      <c r="O97" s="27">
        <f t="shared" si="43"/>
        <v>23436</v>
      </c>
      <c r="P97" s="27">
        <f t="shared" si="43"/>
        <v>0</v>
      </c>
      <c r="Q97" s="27">
        <f t="shared" si="43"/>
        <v>23436</v>
      </c>
      <c r="R97" s="27">
        <f t="shared" si="43"/>
        <v>0</v>
      </c>
      <c r="S97" s="27">
        <f t="shared" si="43"/>
        <v>0</v>
      </c>
      <c r="T97" s="27">
        <f t="shared" si="43"/>
        <v>0</v>
      </c>
      <c r="U97" s="28">
        <f t="shared" si="43"/>
        <v>0</v>
      </c>
      <c r="V97" s="18">
        <f t="shared" si="35"/>
        <v>0</v>
      </c>
    </row>
    <row r="98" spans="1:22" ht="18" customHeight="1" outlineLevel="4">
      <c r="A98" s="6" t="s">
        <v>100</v>
      </c>
      <c r="B98" s="17" t="s">
        <v>44</v>
      </c>
      <c r="C98" s="17" t="s">
        <v>97</v>
      </c>
      <c r="D98" s="17" t="s">
        <v>99</v>
      </c>
      <c r="E98" s="17" t="s">
        <v>101</v>
      </c>
      <c r="F98" s="17" t="s">
        <v>12</v>
      </c>
      <c r="G98" s="17"/>
      <c r="H98" s="17"/>
      <c r="I98" s="17"/>
      <c r="J98" s="17"/>
      <c r="K98" s="17"/>
      <c r="L98" s="40">
        <f>L99</f>
        <v>23436</v>
      </c>
      <c r="M98" s="27">
        <f t="shared" si="43"/>
        <v>23436</v>
      </c>
      <c r="N98" s="27">
        <f t="shared" si="43"/>
        <v>0</v>
      </c>
      <c r="O98" s="27">
        <f t="shared" si="43"/>
        <v>23436</v>
      </c>
      <c r="P98" s="27">
        <f t="shared" si="43"/>
        <v>0</v>
      </c>
      <c r="Q98" s="27">
        <f t="shared" si="43"/>
        <v>23436</v>
      </c>
      <c r="R98" s="27">
        <f t="shared" si="43"/>
        <v>0</v>
      </c>
      <c r="S98" s="27">
        <f t="shared" si="43"/>
        <v>0</v>
      </c>
      <c r="T98" s="27">
        <f t="shared" si="43"/>
        <v>0</v>
      </c>
      <c r="U98" s="28">
        <f t="shared" si="43"/>
        <v>0</v>
      </c>
      <c r="V98" s="18">
        <f t="shared" si="35"/>
        <v>0</v>
      </c>
    </row>
    <row r="99" spans="1:22" ht="30" customHeight="1" outlineLevel="5">
      <c r="A99" s="6" t="s">
        <v>52</v>
      </c>
      <c r="B99" s="17" t="s">
        <v>44</v>
      </c>
      <c r="C99" s="17" t="s">
        <v>97</v>
      </c>
      <c r="D99" s="17" t="s">
        <v>99</v>
      </c>
      <c r="E99" s="17" t="s">
        <v>101</v>
      </c>
      <c r="F99" s="17" t="s">
        <v>12</v>
      </c>
      <c r="G99" s="17"/>
      <c r="H99" s="17" t="s">
        <v>53</v>
      </c>
      <c r="I99" s="17"/>
      <c r="J99" s="17"/>
      <c r="K99" s="17"/>
      <c r="L99" s="40">
        <v>23436</v>
      </c>
      <c r="M99" s="29">
        <v>23436</v>
      </c>
      <c r="N99" s="29">
        <v>0</v>
      </c>
      <c r="O99" s="29">
        <v>23436</v>
      </c>
      <c r="P99" s="29">
        <v>0</v>
      </c>
      <c r="Q99" s="29">
        <v>23436</v>
      </c>
      <c r="R99" s="29">
        <v>0</v>
      </c>
      <c r="S99" s="27">
        <v>0</v>
      </c>
      <c r="T99" s="27">
        <v>0</v>
      </c>
      <c r="U99" s="30"/>
      <c r="V99" s="18">
        <f t="shared" si="35"/>
        <v>0</v>
      </c>
    </row>
    <row r="100" spans="1:22" ht="15" customHeight="1" outlineLevel="2">
      <c r="A100" s="6" t="s">
        <v>102</v>
      </c>
      <c r="B100" s="17" t="s">
        <v>44</v>
      </c>
      <c r="C100" s="17" t="s">
        <v>103</v>
      </c>
      <c r="D100" s="17" t="s">
        <v>11</v>
      </c>
      <c r="E100" s="17" t="s">
        <v>12</v>
      </c>
      <c r="F100" s="17" t="s">
        <v>12</v>
      </c>
      <c r="G100" s="17"/>
      <c r="H100" s="17"/>
      <c r="I100" s="17"/>
      <c r="J100" s="17"/>
      <c r="K100" s="17"/>
      <c r="L100" s="40">
        <f>L101+L105</f>
        <v>73886.8</v>
      </c>
      <c r="M100" s="27">
        <f t="shared" ref="M100:U100" si="44">M101+M105</f>
        <v>82143.400000000009</v>
      </c>
      <c r="N100" s="27">
        <f t="shared" si="44"/>
        <v>0</v>
      </c>
      <c r="O100" s="27">
        <f t="shared" si="44"/>
        <v>82143.400000000009</v>
      </c>
      <c r="P100" s="27">
        <f t="shared" si="44"/>
        <v>0</v>
      </c>
      <c r="Q100" s="27">
        <f t="shared" si="44"/>
        <v>82143.400000000009</v>
      </c>
      <c r="R100" s="27">
        <f t="shared" si="44"/>
        <v>0</v>
      </c>
      <c r="S100" s="27">
        <f t="shared" si="44"/>
        <v>0</v>
      </c>
      <c r="T100" s="27">
        <f t="shared" si="44"/>
        <v>0</v>
      </c>
      <c r="U100" s="28">
        <f t="shared" si="44"/>
        <v>8256</v>
      </c>
      <c r="V100" s="18">
        <f t="shared" si="35"/>
        <v>11.173849726879496</v>
      </c>
    </row>
    <row r="101" spans="1:22" ht="108" customHeight="1" outlineLevel="3">
      <c r="A101" s="6" t="s">
        <v>104</v>
      </c>
      <c r="B101" s="17" t="s">
        <v>44</v>
      </c>
      <c r="C101" s="17" t="s">
        <v>103</v>
      </c>
      <c r="D101" s="17" t="s">
        <v>105</v>
      </c>
      <c r="E101" s="17" t="s">
        <v>12</v>
      </c>
      <c r="F101" s="17" t="s">
        <v>12</v>
      </c>
      <c r="G101" s="17"/>
      <c r="H101" s="17"/>
      <c r="I101" s="17"/>
      <c r="J101" s="17"/>
      <c r="K101" s="17"/>
      <c r="L101" s="40">
        <f>L102</f>
        <v>11125</v>
      </c>
      <c r="M101" s="27">
        <f t="shared" ref="M101:U101" si="45">M102</f>
        <v>11125</v>
      </c>
      <c r="N101" s="27">
        <f t="shared" si="45"/>
        <v>0</v>
      </c>
      <c r="O101" s="27">
        <f t="shared" si="45"/>
        <v>11125</v>
      </c>
      <c r="P101" s="27">
        <f t="shared" si="45"/>
        <v>0</v>
      </c>
      <c r="Q101" s="27">
        <f t="shared" si="45"/>
        <v>11125</v>
      </c>
      <c r="R101" s="27">
        <f t="shared" si="45"/>
        <v>0</v>
      </c>
      <c r="S101" s="27">
        <f t="shared" si="45"/>
        <v>0</v>
      </c>
      <c r="T101" s="27">
        <f t="shared" si="45"/>
        <v>0</v>
      </c>
      <c r="U101" s="28">
        <f t="shared" si="45"/>
        <v>8256</v>
      </c>
      <c r="V101" s="18">
        <f t="shared" si="35"/>
        <v>74.211235955056182</v>
      </c>
    </row>
    <row r="102" spans="1:22" ht="31.5" customHeight="1" outlineLevel="4">
      <c r="A102" s="6" t="s">
        <v>35</v>
      </c>
      <c r="B102" s="17" t="s">
        <v>44</v>
      </c>
      <c r="C102" s="17" t="s">
        <v>103</v>
      </c>
      <c r="D102" s="17" t="s">
        <v>105</v>
      </c>
      <c r="E102" s="17" t="s">
        <v>36</v>
      </c>
      <c r="F102" s="17" t="s">
        <v>12</v>
      </c>
      <c r="G102" s="17"/>
      <c r="H102" s="17"/>
      <c r="I102" s="17"/>
      <c r="J102" s="17"/>
      <c r="K102" s="17"/>
      <c r="L102" s="40">
        <f>L103+L104</f>
        <v>11125</v>
      </c>
      <c r="M102" s="27">
        <f t="shared" ref="M102:U102" si="46">M103+M104</f>
        <v>11125</v>
      </c>
      <c r="N102" s="27">
        <f t="shared" si="46"/>
        <v>0</v>
      </c>
      <c r="O102" s="27">
        <f t="shared" si="46"/>
        <v>11125</v>
      </c>
      <c r="P102" s="27">
        <f t="shared" si="46"/>
        <v>0</v>
      </c>
      <c r="Q102" s="27">
        <f t="shared" si="46"/>
        <v>11125</v>
      </c>
      <c r="R102" s="27">
        <f t="shared" si="46"/>
        <v>0</v>
      </c>
      <c r="S102" s="27">
        <f t="shared" si="46"/>
        <v>0</v>
      </c>
      <c r="T102" s="27">
        <f t="shared" si="46"/>
        <v>0</v>
      </c>
      <c r="U102" s="28">
        <f t="shared" si="46"/>
        <v>8256</v>
      </c>
      <c r="V102" s="18">
        <f t="shared" si="35"/>
        <v>74.211235955056182</v>
      </c>
    </row>
    <row r="103" spans="1:22" ht="19.5" customHeight="1" outlineLevel="5">
      <c r="A103" s="6" t="s">
        <v>39</v>
      </c>
      <c r="B103" s="17" t="s">
        <v>44</v>
      </c>
      <c r="C103" s="17" t="s">
        <v>103</v>
      </c>
      <c r="D103" s="17" t="s">
        <v>105</v>
      </c>
      <c r="E103" s="17" t="s">
        <v>36</v>
      </c>
      <c r="F103" s="17" t="s">
        <v>12</v>
      </c>
      <c r="G103" s="17"/>
      <c r="H103" s="17" t="s">
        <v>40</v>
      </c>
      <c r="I103" s="17"/>
      <c r="J103" s="17"/>
      <c r="K103" s="17"/>
      <c r="L103" s="40">
        <v>2868.4</v>
      </c>
      <c r="M103" s="29">
        <v>2868.4</v>
      </c>
      <c r="N103" s="29">
        <v>0</v>
      </c>
      <c r="O103" s="29">
        <v>2868.4</v>
      </c>
      <c r="P103" s="29">
        <v>0</v>
      </c>
      <c r="Q103" s="29">
        <v>2868.4</v>
      </c>
      <c r="R103" s="29">
        <v>0</v>
      </c>
      <c r="S103" s="27">
        <v>0</v>
      </c>
      <c r="T103" s="27">
        <v>0</v>
      </c>
      <c r="U103" s="30">
        <v>0</v>
      </c>
      <c r="V103" s="18">
        <f t="shared" si="35"/>
        <v>0</v>
      </c>
    </row>
    <row r="104" spans="1:22" ht="21" customHeight="1" outlineLevel="5">
      <c r="A104" s="6" t="s">
        <v>108</v>
      </c>
      <c r="B104" s="17" t="s">
        <v>44</v>
      </c>
      <c r="C104" s="17" t="s">
        <v>103</v>
      </c>
      <c r="D104" s="17">
        <v>210212510</v>
      </c>
      <c r="E104" s="17" t="s">
        <v>36</v>
      </c>
      <c r="F104" s="17" t="s">
        <v>12</v>
      </c>
      <c r="G104" s="17"/>
      <c r="H104" s="17" t="s">
        <v>109</v>
      </c>
      <c r="I104" s="17"/>
      <c r="J104" s="17"/>
      <c r="K104" s="17"/>
      <c r="L104" s="40">
        <v>8256.6</v>
      </c>
      <c r="M104" s="29">
        <v>8256.6</v>
      </c>
      <c r="N104" s="29">
        <v>0</v>
      </c>
      <c r="O104" s="29">
        <v>8256.6</v>
      </c>
      <c r="P104" s="29">
        <v>0</v>
      </c>
      <c r="Q104" s="29">
        <v>8256.6</v>
      </c>
      <c r="R104" s="29">
        <v>0</v>
      </c>
      <c r="S104" s="27">
        <v>0</v>
      </c>
      <c r="T104" s="27">
        <v>0</v>
      </c>
      <c r="U104" s="30">
        <v>8256</v>
      </c>
      <c r="V104" s="18">
        <f>U104/L104*100</f>
        <v>99.992733086258255</v>
      </c>
    </row>
    <row r="105" spans="1:22" ht="32.25" customHeight="1" outlineLevel="3">
      <c r="A105" s="6" t="s">
        <v>106</v>
      </c>
      <c r="B105" s="17" t="s">
        <v>44</v>
      </c>
      <c r="C105" s="17" t="s">
        <v>103</v>
      </c>
      <c r="D105" s="17" t="s">
        <v>107</v>
      </c>
      <c r="E105" s="17" t="s">
        <v>12</v>
      </c>
      <c r="F105" s="17" t="s">
        <v>12</v>
      </c>
      <c r="G105" s="17"/>
      <c r="H105" s="17"/>
      <c r="I105" s="17"/>
      <c r="J105" s="17"/>
      <c r="K105" s="17"/>
      <c r="L105" s="40">
        <f>L106</f>
        <v>62761.8</v>
      </c>
      <c r="M105" s="27">
        <f t="shared" ref="M105:T105" si="47">M106</f>
        <v>71018.400000000009</v>
      </c>
      <c r="N105" s="27">
        <f t="shared" si="47"/>
        <v>0</v>
      </c>
      <c r="O105" s="27">
        <f t="shared" si="47"/>
        <v>71018.400000000009</v>
      </c>
      <c r="P105" s="27">
        <f t="shared" si="47"/>
        <v>0</v>
      </c>
      <c r="Q105" s="27">
        <f t="shared" si="47"/>
        <v>71018.400000000009</v>
      </c>
      <c r="R105" s="27">
        <f t="shared" si="47"/>
        <v>0</v>
      </c>
      <c r="S105" s="27">
        <f t="shared" si="47"/>
        <v>0</v>
      </c>
      <c r="T105" s="27">
        <f t="shared" si="47"/>
        <v>0</v>
      </c>
      <c r="U105" s="28">
        <f>U106</f>
        <v>0</v>
      </c>
      <c r="V105" s="18">
        <f t="shared" si="35"/>
        <v>0</v>
      </c>
    </row>
    <row r="106" spans="1:22" ht="33.75" customHeight="1" outlineLevel="4">
      <c r="A106" s="6" t="s">
        <v>35</v>
      </c>
      <c r="B106" s="17" t="s">
        <v>44</v>
      </c>
      <c r="C106" s="17" t="s">
        <v>103</v>
      </c>
      <c r="D106" s="17" t="s">
        <v>107</v>
      </c>
      <c r="E106" s="17" t="s">
        <v>36</v>
      </c>
      <c r="F106" s="17" t="s">
        <v>12</v>
      </c>
      <c r="G106" s="17"/>
      <c r="H106" s="17"/>
      <c r="I106" s="17"/>
      <c r="J106" s="17"/>
      <c r="K106" s="17"/>
      <c r="L106" s="40">
        <f>L107</f>
        <v>62761.8</v>
      </c>
      <c r="M106" s="27">
        <f t="shared" ref="M106:T106" si="48">M107+M104</f>
        <v>71018.400000000009</v>
      </c>
      <c r="N106" s="27">
        <f t="shared" si="48"/>
        <v>0</v>
      </c>
      <c r="O106" s="27">
        <f t="shared" si="48"/>
        <v>71018.400000000009</v>
      </c>
      <c r="P106" s="27">
        <f t="shared" si="48"/>
        <v>0</v>
      </c>
      <c r="Q106" s="27">
        <f t="shared" si="48"/>
        <v>71018.400000000009</v>
      </c>
      <c r="R106" s="27">
        <f t="shared" si="48"/>
        <v>0</v>
      </c>
      <c r="S106" s="27">
        <f t="shared" si="48"/>
        <v>0</v>
      </c>
      <c r="T106" s="27">
        <f t="shared" si="48"/>
        <v>0</v>
      </c>
      <c r="U106" s="28">
        <f>U107</f>
        <v>0</v>
      </c>
      <c r="V106" s="18">
        <f t="shared" si="35"/>
        <v>0</v>
      </c>
    </row>
    <row r="107" spans="1:22" ht="33.75" customHeight="1" outlineLevel="5">
      <c r="A107" s="6" t="s">
        <v>41</v>
      </c>
      <c r="B107" s="17" t="s">
        <v>44</v>
      </c>
      <c r="C107" s="17" t="s">
        <v>103</v>
      </c>
      <c r="D107" s="17" t="s">
        <v>107</v>
      </c>
      <c r="E107" s="17" t="s">
        <v>36</v>
      </c>
      <c r="F107" s="17" t="s">
        <v>12</v>
      </c>
      <c r="G107" s="17"/>
      <c r="H107" s="17" t="s">
        <v>42</v>
      </c>
      <c r="I107" s="17"/>
      <c r="J107" s="17"/>
      <c r="K107" s="17"/>
      <c r="L107" s="40">
        <v>62761.8</v>
      </c>
      <c r="M107" s="29">
        <v>62761.8</v>
      </c>
      <c r="N107" s="29">
        <v>0</v>
      </c>
      <c r="O107" s="29">
        <v>62761.8</v>
      </c>
      <c r="P107" s="29">
        <v>0</v>
      </c>
      <c r="Q107" s="29">
        <v>62761.8</v>
      </c>
      <c r="R107" s="29">
        <v>0</v>
      </c>
      <c r="S107" s="27">
        <v>0</v>
      </c>
      <c r="T107" s="27">
        <v>0</v>
      </c>
      <c r="U107" s="30">
        <v>0</v>
      </c>
      <c r="V107" s="18">
        <f t="shared" si="35"/>
        <v>0</v>
      </c>
    </row>
    <row r="108" spans="1:22" ht="15" customHeight="1" outlineLevel="2">
      <c r="A108" s="6" t="s">
        <v>110</v>
      </c>
      <c r="B108" s="17" t="s">
        <v>44</v>
      </c>
      <c r="C108" s="17" t="s">
        <v>111</v>
      </c>
      <c r="D108" s="17" t="s">
        <v>11</v>
      </c>
      <c r="E108" s="17" t="s">
        <v>12</v>
      </c>
      <c r="F108" s="17" t="s">
        <v>12</v>
      </c>
      <c r="G108" s="17"/>
      <c r="H108" s="17"/>
      <c r="I108" s="17"/>
      <c r="J108" s="17"/>
      <c r="K108" s="17"/>
      <c r="L108" s="40">
        <f>L109</f>
        <v>396000</v>
      </c>
      <c r="M108" s="27">
        <f t="shared" ref="M108:U110" si="49">M109</f>
        <v>396000</v>
      </c>
      <c r="N108" s="27">
        <f t="shared" si="49"/>
        <v>0</v>
      </c>
      <c r="O108" s="27">
        <f t="shared" si="49"/>
        <v>396000</v>
      </c>
      <c r="P108" s="27">
        <f t="shared" si="49"/>
        <v>0</v>
      </c>
      <c r="Q108" s="27">
        <f t="shared" si="49"/>
        <v>396000</v>
      </c>
      <c r="R108" s="27">
        <f t="shared" si="49"/>
        <v>0</v>
      </c>
      <c r="S108" s="27">
        <f t="shared" si="49"/>
        <v>0</v>
      </c>
      <c r="T108" s="27">
        <f t="shared" si="49"/>
        <v>0</v>
      </c>
      <c r="U108" s="28">
        <f t="shared" si="49"/>
        <v>0</v>
      </c>
      <c r="V108" s="18">
        <f t="shared" si="35"/>
        <v>0</v>
      </c>
    </row>
    <row r="109" spans="1:22" ht="76.5" customHeight="1" outlineLevel="3">
      <c r="A109" s="6" t="s">
        <v>112</v>
      </c>
      <c r="B109" s="17" t="s">
        <v>44</v>
      </c>
      <c r="C109" s="17" t="s">
        <v>111</v>
      </c>
      <c r="D109" s="17" t="s">
        <v>113</v>
      </c>
      <c r="E109" s="17" t="s">
        <v>12</v>
      </c>
      <c r="F109" s="17" t="s">
        <v>12</v>
      </c>
      <c r="G109" s="17"/>
      <c r="H109" s="17"/>
      <c r="I109" s="17"/>
      <c r="J109" s="17"/>
      <c r="K109" s="17"/>
      <c r="L109" s="40">
        <f>L110</f>
        <v>396000</v>
      </c>
      <c r="M109" s="27">
        <f t="shared" si="49"/>
        <v>396000</v>
      </c>
      <c r="N109" s="27">
        <f t="shared" si="49"/>
        <v>0</v>
      </c>
      <c r="O109" s="27">
        <f t="shared" si="49"/>
        <v>396000</v>
      </c>
      <c r="P109" s="27">
        <f t="shared" si="49"/>
        <v>0</v>
      </c>
      <c r="Q109" s="27">
        <f t="shared" si="49"/>
        <v>396000</v>
      </c>
      <c r="R109" s="27">
        <f t="shared" si="49"/>
        <v>0</v>
      </c>
      <c r="S109" s="27">
        <f t="shared" si="49"/>
        <v>0</v>
      </c>
      <c r="T109" s="27">
        <f t="shared" si="49"/>
        <v>0</v>
      </c>
      <c r="U109" s="28">
        <f t="shared" si="49"/>
        <v>0</v>
      </c>
      <c r="V109" s="18">
        <f t="shared" si="35"/>
        <v>0</v>
      </c>
    </row>
    <row r="110" spans="1:22" ht="43.5" customHeight="1" outlineLevel="4">
      <c r="A110" s="6" t="s">
        <v>114</v>
      </c>
      <c r="B110" s="17" t="s">
        <v>44</v>
      </c>
      <c r="C110" s="17" t="s">
        <v>111</v>
      </c>
      <c r="D110" s="17" t="s">
        <v>113</v>
      </c>
      <c r="E110" s="17" t="s">
        <v>115</v>
      </c>
      <c r="F110" s="17" t="s">
        <v>12</v>
      </c>
      <c r="G110" s="17"/>
      <c r="H110" s="17"/>
      <c r="I110" s="17"/>
      <c r="J110" s="17"/>
      <c r="K110" s="17"/>
      <c r="L110" s="40">
        <f>L111</f>
        <v>396000</v>
      </c>
      <c r="M110" s="27">
        <f t="shared" si="49"/>
        <v>396000</v>
      </c>
      <c r="N110" s="27">
        <f t="shared" si="49"/>
        <v>0</v>
      </c>
      <c r="O110" s="27">
        <f t="shared" si="49"/>
        <v>396000</v>
      </c>
      <c r="P110" s="27">
        <f t="shared" si="49"/>
        <v>0</v>
      </c>
      <c r="Q110" s="27">
        <f t="shared" si="49"/>
        <v>396000</v>
      </c>
      <c r="R110" s="27">
        <f t="shared" si="49"/>
        <v>0</v>
      </c>
      <c r="S110" s="27">
        <f t="shared" si="49"/>
        <v>0</v>
      </c>
      <c r="T110" s="27">
        <f t="shared" si="49"/>
        <v>0</v>
      </c>
      <c r="U110" s="28">
        <f t="shared" si="49"/>
        <v>0</v>
      </c>
      <c r="V110" s="18">
        <f t="shared" si="35"/>
        <v>0</v>
      </c>
    </row>
    <row r="111" spans="1:22" ht="48" customHeight="1" outlineLevel="5">
      <c r="A111" s="6" t="s">
        <v>116</v>
      </c>
      <c r="B111" s="17" t="s">
        <v>44</v>
      </c>
      <c r="C111" s="17" t="s">
        <v>111</v>
      </c>
      <c r="D111" s="17" t="s">
        <v>113</v>
      </c>
      <c r="E111" s="17" t="s">
        <v>115</v>
      </c>
      <c r="F111" s="17" t="s">
        <v>12</v>
      </c>
      <c r="G111" s="17"/>
      <c r="H111" s="17" t="s">
        <v>117</v>
      </c>
      <c r="I111" s="17"/>
      <c r="J111" s="17"/>
      <c r="K111" s="17"/>
      <c r="L111" s="40">
        <v>396000</v>
      </c>
      <c r="M111" s="29">
        <v>396000</v>
      </c>
      <c r="N111" s="29">
        <v>0</v>
      </c>
      <c r="O111" s="29">
        <v>396000</v>
      </c>
      <c r="P111" s="29">
        <v>0</v>
      </c>
      <c r="Q111" s="29">
        <v>396000</v>
      </c>
      <c r="R111" s="29">
        <v>0</v>
      </c>
      <c r="S111" s="27">
        <v>0</v>
      </c>
      <c r="T111" s="27">
        <v>0</v>
      </c>
      <c r="U111" s="30"/>
      <c r="V111" s="18">
        <f t="shared" si="35"/>
        <v>0</v>
      </c>
    </row>
    <row r="112" spans="1:22" ht="17.25" customHeight="1" outlineLevel="2">
      <c r="A112" s="6" t="s">
        <v>118</v>
      </c>
      <c r="B112" s="17" t="s">
        <v>44</v>
      </c>
      <c r="C112" s="17" t="s">
        <v>119</v>
      </c>
      <c r="D112" s="17" t="s">
        <v>11</v>
      </c>
      <c r="E112" s="17">
        <v>0</v>
      </c>
      <c r="F112" s="17" t="s">
        <v>12</v>
      </c>
      <c r="G112" s="17"/>
      <c r="H112" s="17"/>
      <c r="I112" s="17"/>
      <c r="J112" s="17"/>
      <c r="K112" s="17"/>
      <c r="L112" s="40">
        <f>L113+L119+L122</f>
        <v>7532292</v>
      </c>
      <c r="M112" s="27">
        <f t="shared" ref="M112:U112" si="50">M113+M119+M122</f>
        <v>4940526</v>
      </c>
      <c r="N112" s="27">
        <f t="shared" si="50"/>
        <v>0</v>
      </c>
      <c r="O112" s="27">
        <f t="shared" si="50"/>
        <v>4940526</v>
      </c>
      <c r="P112" s="27">
        <f t="shared" si="50"/>
        <v>0</v>
      </c>
      <c r="Q112" s="27">
        <f t="shared" si="50"/>
        <v>4940526</v>
      </c>
      <c r="R112" s="27">
        <f t="shared" si="50"/>
        <v>0</v>
      </c>
      <c r="S112" s="27">
        <f t="shared" si="50"/>
        <v>0</v>
      </c>
      <c r="T112" s="27">
        <f t="shared" si="50"/>
        <v>0</v>
      </c>
      <c r="U112" s="28">
        <f t="shared" si="50"/>
        <v>1089109</v>
      </c>
      <c r="V112" s="18">
        <f t="shared" si="35"/>
        <v>14.459197811237271</v>
      </c>
    </row>
    <row r="113" spans="1:22" ht="48" customHeight="1" outlineLevel="3">
      <c r="A113" s="6" t="s">
        <v>120</v>
      </c>
      <c r="B113" s="17" t="s">
        <v>44</v>
      </c>
      <c r="C113" s="17" t="s">
        <v>119</v>
      </c>
      <c r="D113" s="17" t="s">
        <v>121</v>
      </c>
      <c r="E113" s="17" t="s">
        <v>12</v>
      </c>
      <c r="F113" s="17" t="s">
        <v>12</v>
      </c>
      <c r="G113" s="17"/>
      <c r="H113" s="17"/>
      <c r="I113" s="17"/>
      <c r="J113" s="17"/>
      <c r="K113" s="17"/>
      <c r="L113" s="40">
        <f>L114</f>
        <v>4203683</v>
      </c>
      <c r="M113" s="27">
        <f t="shared" ref="M113:U113" si="51">M114</f>
        <v>4203683</v>
      </c>
      <c r="N113" s="27">
        <f t="shared" si="51"/>
        <v>0</v>
      </c>
      <c r="O113" s="27">
        <f t="shared" si="51"/>
        <v>4203683</v>
      </c>
      <c r="P113" s="27">
        <f t="shared" si="51"/>
        <v>0</v>
      </c>
      <c r="Q113" s="27">
        <f t="shared" si="51"/>
        <v>4203683</v>
      </c>
      <c r="R113" s="27">
        <f t="shared" si="51"/>
        <v>0</v>
      </c>
      <c r="S113" s="27">
        <f t="shared" si="51"/>
        <v>0</v>
      </c>
      <c r="T113" s="27">
        <f t="shared" si="51"/>
        <v>0</v>
      </c>
      <c r="U113" s="28">
        <f t="shared" si="51"/>
        <v>952700</v>
      </c>
      <c r="V113" s="18">
        <f t="shared" si="35"/>
        <v>22.663459637655837</v>
      </c>
    </row>
    <row r="114" spans="1:22" ht="32.25" customHeight="1" outlineLevel="4">
      <c r="A114" s="6" t="s">
        <v>35</v>
      </c>
      <c r="B114" s="17" t="s">
        <v>44</v>
      </c>
      <c r="C114" s="17" t="s">
        <v>119</v>
      </c>
      <c r="D114" s="17" t="s">
        <v>121</v>
      </c>
      <c r="E114" s="17" t="s">
        <v>36</v>
      </c>
      <c r="F114" s="17" t="s">
        <v>12</v>
      </c>
      <c r="G114" s="17"/>
      <c r="H114" s="17"/>
      <c r="I114" s="17"/>
      <c r="J114" s="17"/>
      <c r="K114" s="17"/>
      <c r="L114" s="40">
        <f>L115+L116+L117+L118</f>
        <v>4203683</v>
      </c>
      <c r="M114" s="27">
        <f t="shared" ref="M114:U114" si="52">M115+M116+M117+M118</f>
        <v>4203683</v>
      </c>
      <c r="N114" s="27">
        <f t="shared" si="52"/>
        <v>0</v>
      </c>
      <c r="O114" s="27">
        <f t="shared" si="52"/>
        <v>4203683</v>
      </c>
      <c r="P114" s="27">
        <f t="shared" si="52"/>
        <v>0</v>
      </c>
      <c r="Q114" s="27">
        <f t="shared" si="52"/>
        <v>4203683</v>
      </c>
      <c r="R114" s="27">
        <f t="shared" si="52"/>
        <v>0</v>
      </c>
      <c r="S114" s="27">
        <f t="shared" si="52"/>
        <v>0</v>
      </c>
      <c r="T114" s="27">
        <f t="shared" si="52"/>
        <v>0</v>
      </c>
      <c r="U114" s="28">
        <f t="shared" si="52"/>
        <v>952700</v>
      </c>
      <c r="V114" s="18">
        <f t="shared" si="35"/>
        <v>22.663459637655837</v>
      </c>
    </row>
    <row r="115" spans="1:22" ht="30" customHeight="1" outlineLevel="5">
      <c r="A115" s="6" t="s">
        <v>52</v>
      </c>
      <c r="B115" s="17" t="s">
        <v>44</v>
      </c>
      <c r="C115" s="17" t="s">
        <v>119</v>
      </c>
      <c r="D115" s="17" t="s">
        <v>121</v>
      </c>
      <c r="E115" s="17" t="s">
        <v>36</v>
      </c>
      <c r="F115" s="17" t="s">
        <v>12</v>
      </c>
      <c r="G115" s="17"/>
      <c r="H115" s="17" t="s">
        <v>53</v>
      </c>
      <c r="I115" s="17"/>
      <c r="J115" s="17"/>
      <c r="K115" s="17"/>
      <c r="L115" s="40">
        <v>2826475</v>
      </c>
      <c r="M115" s="29">
        <v>2826475</v>
      </c>
      <c r="N115" s="29">
        <v>0</v>
      </c>
      <c r="O115" s="29">
        <v>2826475</v>
      </c>
      <c r="P115" s="29">
        <v>0</v>
      </c>
      <c r="Q115" s="29">
        <v>2826475</v>
      </c>
      <c r="R115" s="29">
        <v>0</v>
      </c>
      <c r="S115" s="27">
        <v>0</v>
      </c>
      <c r="T115" s="27">
        <v>0</v>
      </c>
      <c r="U115" s="30">
        <v>250000</v>
      </c>
      <c r="V115" s="18">
        <f t="shared" si="35"/>
        <v>8.8449393679406327</v>
      </c>
    </row>
    <row r="116" spans="1:22" ht="30" customHeight="1" outlineLevel="5">
      <c r="A116" s="6" t="s">
        <v>39</v>
      </c>
      <c r="B116" s="17" t="s">
        <v>44</v>
      </c>
      <c r="C116" s="17" t="s">
        <v>119</v>
      </c>
      <c r="D116" s="17" t="s">
        <v>121</v>
      </c>
      <c r="E116" s="17" t="s">
        <v>36</v>
      </c>
      <c r="F116" s="17" t="s">
        <v>12</v>
      </c>
      <c r="G116" s="17"/>
      <c r="H116" s="17" t="s">
        <v>40</v>
      </c>
      <c r="I116" s="17"/>
      <c r="J116" s="17"/>
      <c r="K116" s="17"/>
      <c r="L116" s="40">
        <v>260000</v>
      </c>
      <c r="M116" s="29">
        <v>260000</v>
      </c>
      <c r="N116" s="29">
        <v>0</v>
      </c>
      <c r="O116" s="29">
        <v>260000</v>
      </c>
      <c r="P116" s="29">
        <v>0</v>
      </c>
      <c r="Q116" s="29">
        <v>260000</v>
      </c>
      <c r="R116" s="29">
        <v>0</v>
      </c>
      <c r="S116" s="27">
        <v>0</v>
      </c>
      <c r="T116" s="27">
        <v>0</v>
      </c>
      <c r="U116" s="30">
        <v>0</v>
      </c>
      <c r="V116" s="18">
        <f t="shared" si="35"/>
        <v>0</v>
      </c>
    </row>
    <row r="117" spans="1:22" ht="30" customHeight="1" outlineLevel="5">
      <c r="A117" s="6" t="s">
        <v>80</v>
      </c>
      <c r="B117" s="17" t="s">
        <v>44</v>
      </c>
      <c r="C117" s="17" t="s">
        <v>119</v>
      </c>
      <c r="D117" s="17" t="s">
        <v>121</v>
      </c>
      <c r="E117" s="17" t="s">
        <v>36</v>
      </c>
      <c r="F117" s="17" t="s">
        <v>12</v>
      </c>
      <c r="G117" s="17"/>
      <c r="H117" s="17" t="s">
        <v>81</v>
      </c>
      <c r="I117" s="17"/>
      <c r="J117" s="17"/>
      <c r="K117" s="17"/>
      <c r="L117" s="40">
        <v>93683</v>
      </c>
      <c r="M117" s="29">
        <v>93683</v>
      </c>
      <c r="N117" s="29">
        <v>0</v>
      </c>
      <c r="O117" s="29">
        <v>93683</v>
      </c>
      <c r="P117" s="29">
        <v>0</v>
      </c>
      <c r="Q117" s="29">
        <v>93683</v>
      </c>
      <c r="R117" s="29">
        <v>0</v>
      </c>
      <c r="S117" s="27">
        <v>0</v>
      </c>
      <c r="T117" s="27">
        <v>0</v>
      </c>
      <c r="U117" s="30">
        <v>2700</v>
      </c>
      <c r="V117" s="18">
        <f t="shared" si="35"/>
        <v>2.8820597120075147</v>
      </c>
    </row>
    <row r="118" spans="1:22" ht="35.25" customHeight="1" outlineLevel="5">
      <c r="A118" s="6" t="s">
        <v>122</v>
      </c>
      <c r="B118" s="17" t="s">
        <v>44</v>
      </c>
      <c r="C118" s="17" t="s">
        <v>119</v>
      </c>
      <c r="D118" s="17" t="s">
        <v>121</v>
      </c>
      <c r="E118" s="17" t="s">
        <v>36</v>
      </c>
      <c r="F118" s="17" t="s">
        <v>12</v>
      </c>
      <c r="G118" s="17"/>
      <c r="H118" s="17" t="s">
        <v>123</v>
      </c>
      <c r="I118" s="17"/>
      <c r="J118" s="17"/>
      <c r="K118" s="17"/>
      <c r="L118" s="40">
        <v>1023525</v>
      </c>
      <c r="M118" s="29">
        <v>1023525</v>
      </c>
      <c r="N118" s="29">
        <v>0</v>
      </c>
      <c r="O118" s="29">
        <v>1023525</v>
      </c>
      <c r="P118" s="29">
        <v>0</v>
      </c>
      <c r="Q118" s="29">
        <v>1023525</v>
      </c>
      <c r="R118" s="29">
        <v>0</v>
      </c>
      <c r="S118" s="27">
        <v>0</v>
      </c>
      <c r="T118" s="27">
        <v>0</v>
      </c>
      <c r="U118" s="30">
        <v>700000</v>
      </c>
      <c r="V118" s="18">
        <f t="shared" si="35"/>
        <v>68.391099386922647</v>
      </c>
    </row>
    <row r="119" spans="1:22" ht="30.75" customHeight="1" outlineLevel="3">
      <c r="A119" s="6" t="s">
        <v>124</v>
      </c>
      <c r="B119" s="17" t="s">
        <v>44</v>
      </c>
      <c r="C119" s="17" t="s">
        <v>119</v>
      </c>
      <c r="D119" s="17" t="s">
        <v>125</v>
      </c>
      <c r="E119" s="17" t="s">
        <v>12</v>
      </c>
      <c r="F119" s="17" t="s">
        <v>12</v>
      </c>
      <c r="G119" s="17"/>
      <c r="H119" s="17"/>
      <c r="I119" s="17"/>
      <c r="J119" s="17"/>
      <c r="K119" s="17"/>
      <c r="L119" s="40">
        <f>L120</f>
        <v>736843</v>
      </c>
      <c r="M119" s="27">
        <f t="shared" ref="M119:U120" si="53">M120</f>
        <v>736843</v>
      </c>
      <c r="N119" s="27">
        <f t="shared" si="53"/>
        <v>0</v>
      </c>
      <c r="O119" s="27">
        <f t="shared" si="53"/>
        <v>736843</v>
      </c>
      <c r="P119" s="27">
        <f t="shared" si="53"/>
        <v>0</v>
      </c>
      <c r="Q119" s="27">
        <f t="shared" si="53"/>
        <v>736843</v>
      </c>
      <c r="R119" s="27">
        <f t="shared" si="53"/>
        <v>0</v>
      </c>
      <c r="S119" s="27">
        <f t="shared" si="53"/>
        <v>0</v>
      </c>
      <c r="T119" s="27">
        <f t="shared" si="53"/>
        <v>0</v>
      </c>
      <c r="U119" s="28">
        <f t="shared" si="53"/>
        <v>136409</v>
      </c>
      <c r="V119" s="18">
        <f t="shared" si="35"/>
        <v>18.512627520380867</v>
      </c>
    </row>
    <row r="120" spans="1:22" ht="34.5" customHeight="1" outlineLevel="4">
      <c r="A120" s="6" t="s">
        <v>35</v>
      </c>
      <c r="B120" s="17" t="s">
        <v>44</v>
      </c>
      <c r="C120" s="17" t="s">
        <v>119</v>
      </c>
      <c r="D120" s="17" t="s">
        <v>125</v>
      </c>
      <c r="E120" s="17" t="s">
        <v>36</v>
      </c>
      <c r="F120" s="17" t="s">
        <v>12</v>
      </c>
      <c r="G120" s="17"/>
      <c r="H120" s="17"/>
      <c r="I120" s="17"/>
      <c r="J120" s="17"/>
      <c r="K120" s="17"/>
      <c r="L120" s="40">
        <f>L121</f>
        <v>736843</v>
      </c>
      <c r="M120" s="27">
        <f t="shared" si="53"/>
        <v>736843</v>
      </c>
      <c r="N120" s="27">
        <f t="shared" si="53"/>
        <v>0</v>
      </c>
      <c r="O120" s="27">
        <f t="shared" si="53"/>
        <v>736843</v>
      </c>
      <c r="P120" s="27">
        <f t="shared" si="53"/>
        <v>0</v>
      </c>
      <c r="Q120" s="27">
        <f t="shared" si="53"/>
        <v>736843</v>
      </c>
      <c r="R120" s="27">
        <f t="shared" si="53"/>
        <v>0</v>
      </c>
      <c r="S120" s="27">
        <f t="shared" si="53"/>
        <v>0</v>
      </c>
      <c r="T120" s="27">
        <f t="shared" si="53"/>
        <v>0</v>
      </c>
      <c r="U120" s="28">
        <f t="shared" si="53"/>
        <v>136409</v>
      </c>
      <c r="V120" s="18">
        <f t="shared" si="35"/>
        <v>18.512627520380867</v>
      </c>
    </row>
    <row r="121" spans="1:22" ht="30" customHeight="1" outlineLevel="5">
      <c r="A121" s="6" t="s">
        <v>52</v>
      </c>
      <c r="B121" s="17" t="s">
        <v>44</v>
      </c>
      <c r="C121" s="17" t="s">
        <v>119</v>
      </c>
      <c r="D121" s="17" t="s">
        <v>125</v>
      </c>
      <c r="E121" s="17" t="s">
        <v>36</v>
      </c>
      <c r="F121" s="17" t="s">
        <v>12</v>
      </c>
      <c r="G121" s="17"/>
      <c r="H121" s="17" t="s">
        <v>53</v>
      </c>
      <c r="I121" s="17"/>
      <c r="J121" s="17"/>
      <c r="K121" s="17"/>
      <c r="L121" s="40">
        <v>736843</v>
      </c>
      <c r="M121" s="29">
        <v>736843</v>
      </c>
      <c r="N121" s="29">
        <v>0</v>
      </c>
      <c r="O121" s="29">
        <v>736843</v>
      </c>
      <c r="P121" s="29">
        <v>0</v>
      </c>
      <c r="Q121" s="29">
        <v>736843</v>
      </c>
      <c r="R121" s="29">
        <v>0</v>
      </c>
      <c r="S121" s="27">
        <v>0</v>
      </c>
      <c r="T121" s="27">
        <v>0</v>
      </c>
      <c r="U121" s="30">
        <v>136409</v>
      </c>
      <c r="V121" s="18">
        <f t="shared" si="35"/>
        <v>18.512627520380867</v>
      </c>
    </row>
    <row r="122" spans="1:22" ht="30" customHeight="1" outlineLevel="5">
      <c r="A122" s="6" t="s">
        <v>300</v>
      </c>
      <c r="B122" s="39" t="s">
        <v>44</v>
      </c>
      <c r="C122" s="39" t="s">
        <v>119</v>
      </c>
      <c r="D122" s="39" t="s">
        <v>301</v>
      </c>
      <c r="E122" s="39" t="s">
        <v>12</v>
      </c>
      <c r="F122" s="39"/>
      <c r="G122" s="39"/>
      <c r="H122" s="39"/>
      <c r="I122" s="17"/>
      <c r="J122" s="17"/>
      <c r="K122" s="17"/>
      <c r="L122" s="40">
        <f>L123</f>
        <v>2591766</v>
      </c>
      <c r="M122" s="29"/>
      <c r="N122" s="29"/>
      <c r="O122" s="29"/>
      <c r="P122" s="29"/>
      <c r="Q122" s="29"/>
      <c r="R122" s="29"/>
      <c r="S122" s="27"/>
      <c r="T122" s="27"/>
      <c r="U122" s="30"/>
      <c r="V122" s="18"/>
    </row>
    <row r="123" spans="1:22" ht="32.25" customHeight="1" outlineLevel="5">
      <c r="A123" s="6" t="s">
        <v>302</v>
      </c>
      <c r="B123" s="39" t="s">
        <v>44</v>
      </c>
      <c r="C123" s="39" t="s">
        <v>119</v>
      </c>
      <c r="D123" s="39" t="s">
        <v>301</v>
      </c>
      <c r="E123" s="39" t="s">
        <v>36</v>
      </c>
      <c r="F123" s="39"/>
      <c r="G123" s="39"/>
      <c r="H123" s="39"/>
      <c r="I123" s="17"/>
      <c r="J123" s="17"/>
      <c r="K123" s="17"/>
      <c r="L123" s="40">
        <f>L124</f>
        <v>2591766</v>
      </c>
      <c r="M123" s="29"/>
      <c r="N123" s="29"/>
      <c r="O123" s="29"/>
      <c r="P123" s="29"/>
      <c r="Q123" s="29"/>
      <c r="R123" s="29"/>
      <c r="S123" s="27"/>
      <c r="T123" s="27"/>
      <c r="U123" s="30">
        <v>0</v>
      </c>
      <c r="V123" s="18">
        <f t="shared" ref="V123:V124" si="54">U123/L123*100</f>
        <v>0</v>
      </c>
    </row>
    <row r="124" spans="1:22" ht="17.25" customHeight="1" outlineLevel="5">
      <c r="A124" s="6" t="s">
        <v>303</v>
      </c>
      <c r="B124" s="39"/>
      <c r="C124" s="39"/>
      <c r="D124" s="39"/>
      <c r="E124" s="39"/>
      <c r="F124" s="39"/>
      <c r="G124" s="39"/>
      <c r="H124" s="39" t="s">
        <v>53</v>
      </c>
      <c r="I124" s="17"/>
      <c r="J124" s="17"/>
      <c r="K124" s="17"/>
      <c r="L124" s="40">
        <v>2591766</v>
      </c>
      <c r="M124" s="29"/>
      <c r="N124" s="29"/>
      <c r="O124" s="29"/>
      <c r="P124" s="29"/>
      <c r="Q124" s="29"/>
      <c r="R124" s="29"/>
      <c r="S124" s="27"/>
      <c r="T124" s="27"/>
      <c r="U124" s="30">
        <v>0</v>
      </c>
      <c r="V124" s="18">
        <f t="shared" si="54"/>
        <v>0</v>
      </c>
    </row>
    <row r="125" spans="1:22" ht="20.25" customHeight="1" outlineLevel="2">
      <c r="A125" s="6" t="s">
        <v>126</v>
      </c>
      <c r="B125" s="17" t="s">
        <v>44</v>
      </c>
      <c r="C125" s="17" t="s">
        <v>127</v>
      </c>
      <c r="D125" s="17" t="s">
        <v>11</v>
      </c>
      <c r="E125" s="17" t="s">
        <v>12</v>
      </c>
      <c r="F125" s="17" t="s">
        <v>12</v>
      </c>
      <c r="G125" s="17"/>
      <c r="H125" s="17"/>
      <c r="I125" s="17"/>
      <c r="J125" s="17"/>
      <c r="K125" s="17"/>
      <c r="L125" s="40">
        <f>L126</f>
        <v>150296</v>
      </c>
      <c r="M125" s="27">
        <f t="shared" ref="M125:U125" si="55">M126</f>
        <v>150296</v>
      </c>
      <c r="N125" s="27">
        <f t="shared" si="55"/>
        <v>0</v>
      </c>
      <c r="O125" s="27">
        <f t="shared" si="55"/>
        <v>150296</v>
      </c>
      <c r="P125" s="27">
        <f t="shared" si="55"/>
        <v>0</v>
      </c>
      <c r="Q125" s="27">
        <f t="shared" si="55"/>
        <v>150296</v>
      </c>
      <c r="R125" s="27">
        <f t="shared" si="55"/>
        <v>0</v>
      </c>
      <c r="S125" s="27">
        <f t="shared" si="55"/>
        <v>0</v>
      </c>
      <c r="T125" s="27">
        <f t="shared" si="55"/>
        <v>0</v>
      </c>
      <c r="U125" s="28">
        <f t="shared" si="55"/>
        <v>26866.9</v>
      </c>
      <c r="V125" s="18">
        <f t="shared" si="35"/>
        <v>17.875991377016025</v>
      </c>
    </row>
    <row r="126" spans="1:22" ht="49.5" customHeight="1" outlineLevel="3">
      <c r="A126" s="6" t="s">
        <v>128</v>
      </c>
      <c r="B126" s="17" t="s">
        <v>44</v>
      </c>
      <c r="C126" s="17" t="s">
        <v>127</v>
      </c>
      <c r="D126" s="17" t="s">
        <v>129</v>
      </c>
      <c r="E126" s="17" t="s">
        <v>12</v>
      </c>
      <c r="F126" s="17" t="s">
        <v>12</v>
      </c>
      <c r="G126" s="17"/>
      <c r="H126" s="17"/>
      <c r="I126" s="17"/>
      <c r="J126" s="17"/>
      <c r="K126" s="17"/>
      <c r="L126" s="40">
        <f>L127+L129</f>
        <v>150296</v>
      </c>
      <c r="M126" s="27">
        <f t="shared" ref="M126:U126" si="56">M127+M129</f>
        <v>150296</v>
      </c>
      <c r="N126" s="27">
        <f t="shared" si="56"/>
        <v>0</v>
      </c>
      <c r="O126" s="27">
        <f t="shared" si="56"/>
        <v>150296</v>
      </c>
      <c r="P126" s="27">
        <f t="shared" si="56"/>
        <v>0</v>
      </c>
      <c r="Q126" s="27">
        <f t="shared" si="56"/>
        <v>150296</v>
      </c>
      <c r="R126" s="27">
        <f t="shared" si="56"/>
        <v>0</v>
      </c>
      <c r="S126" s="27">
        <f t="shared" si="56"/>
        <v>0</v>
      </c>
      <c r="T126" s="27">
        <f t="shared" si="56"/>
        <v>0</v>
      </c>
      <c r="U126" s="28">
        <f t="shared" si="56"/>
        <v>26866.9</v>
      </c>
      <c r="V126" s="18">
        <f t="shared" si="35"/>
        <v>17.875991377016025</v>
      </c>
    </row>
    <row r="127" spans="1:22" ht="31.5" customHeight="1" outlineLevel="4">
      <c r="A127" s="6" t="s">
        <v>19</v>
      </c>
      <c r="B127" s="17" t="s">
        <v>44</v>
      </c>
      <c r="C127" s="17" t="s">
        <v>127</v>
      </c>
      <c r="D127" s="17" t="s">
        <v>129</v>
      </c>
      <c r="E127" s="17" t="s">
        <v>20</v>
      </c>
      <c r="F127" s="17" t="s">
        <v>12</v>
      </c>
      <c r="G127" s="17"/>
      <c r="H127" s="17"/>
      <c r="I127" s="17"/>
      <c r="J127" s="17"/>
      <c r="K127" s="17"/>
      <c r="L127" s="40">
        <f>L128</f>
        <v>115435</v>
      </c>
      <c r="M127" s="27">
        <f t="shared" ref="M127:U127" si="57">M128</f>
        <v>115435</v>
      </c>
      <c r="N127" s="27">
        <f t="shared" si="57"/>
        <v>0</v>
      </c>
      <c r="O127" s="27">
        <f t="shared" si="57"/>
        <v>115435</v>
      </c>
      <c r="P127" s="27">
        <f t="shared" si="57"/>
        <v>0</v>
      </c>
      <c r="Q127" s="27">
        <f t="shared" si="57"/>
        <v>115435</v>
      </c>
      <c r="R127" s="27">
        <f t="shared" si="57"/>
        <v>0</v>
      </c>
      <c r="S127" s="27">
        <f t="shared" si="57"/>
        <v>0</v>
      </c>
      <c r="T127" s="27">
        <f t="shared" si="57"/>
        <v>0</v>
      </c>
      <c r="U127" s="28">
        <f t="shared" si="57"/>
        <v>21498</v>
      </c>
      <c r="V127" s="18">
        <f t="shared" si="35"/>
        <v>18.623467752414779</v>
      </c>
    </row>
    <row r="128" spans="1:22" ht="18" customHeight="1" outlineLevel="5">
      <c r="A128" s="6" t="s">
        <v>21</v>
      </c>
      <c r="B128" s="17" t="s">
        <v>44</v>
      </c>
      <c r="C128" s="17" t="s">
        <v>127</v>
      </c>
      <c r="D128" s="17" t="s">
        <v>129</v>
      </c>
      <c r="E128" s="17" t="s">
        <v>20</v>
      </c>
      <c r="F128" s="17" t="s">
        <v>12</v>
      </c>
      <c r="G128" s="17"/>
      <c r="H128" s="17" t="s">
        <v>22</v>
      </c>
      <c r="I128" s="17"/>
      <c r="J128" s="17"/>
      <c r="K128" s="17"/>
      <c r="L128" s="40">
        <v>115435</v>
      </c>
      <c r="M128" s="29">
        <v>115435</v>
      </c>
      <c r="N128" s="29">
        <v>0</v>
      </c>
      <c r="O128" s="29">
        <v>115435</v>
      </c>
      <c r="P128" s="29">
        <v>0</v>
      </c>
      <c r="Q128" s="29">
        <v>115435</v>
      </c>
      <c r="R128" s="29">
        <v>0</v>
      </c>
      <c r="S128" s="27">
        <v>0</v>
      </c>
      <c r="T128" s="27">
        <v>0</v>
      </c>
      <c r="U128" s="30">
        <v>21498</v>
      </c>
      <c r="V128" s="18">
        <f t="shared" si="35"/>
        <v>18.623467752414779</v>
      </c>
    </row>
    <row r="129" spans="1:22" ht="48.75" customHeight="1" outlineLevel="4">
      <c r="A129" s="6" t="s">
        <v>23</v>
      </c>
      <c r="B129" s="17" t="s">
        <v>44</v>
      </c>
      <c r="C129" s="17" t="s">
        <v>127</v>
      </c>
      <c r="D129" s="17" t="s">
        <v>129</v>
      </c>
      <c r="E129" s="17" t="s">
        <v>24</v>
      </c>
      <c r="F129" s="17" t="s">
        <v>12</v>
      </c>
      <c r="G129" s="17"/>
      <c r="H129" s="17"/>
      <c r="I129" s="17"/>
      <c r="J129" s="17"/>
      <c r="K129" s="17"/>
      <c r="L129" s="40">
        <f>L130</f>
        <v>34861</v>
      </c>
      <c r="M129" s="27">
        <f t="shared" ref="M129:U129" si="58">M130</f>
        <v>34861</v>
      </c>
      <c r="N129" s="27">
        <f t="shared" si="58"/>
        <v>0</v>
      </c>
      <c r="O129" s="27">
        <f t="shared" si="58"/>
        <v>34861</v>
      </c>
      <c r="P129" s="27">
        <f t="shared" si="58"/>
        <v>0</v>
      </c>
      <c r="Q129" s="27">
        <f t="shared" si="58"/>
        <v>34861</v>
      </c>
      <c r="R129" s="27">
        <f t="shared" si="58"/>
        <v>0</v>
      </c>
      <c r="S129" s="27">
        <f t="shared" si="58"/>
        <v>0</v>
      </c>
      <c r="T129" s="27">
        <f t="shared" si="58"/>
        <v>0</v>
      </c>
      <c r="U129" s="28">
        <f t="shared" si="58"/>
        <v>5368.9</v>
      </c>
      <c r="V129" s="18">
        <f t="shared" si="35"/>
        <v>15.40087777172198</v>
      </c>
    </row>
    <row r="130" spans="1:22" ht="30" customHeight="1" outlineLevel="5">
      <c r="A130" s="6" t="s">
        <v>25</v>
      </c>
      <c r="B130" s="17" t="s">
        <v>44</v>
      </c>
      <c r="C130" s="17" t="s">
        <v>127</v>
      </c>
      <c r="D130" s="17" t="s">
        <v>129</v>
      </c>
      <c r="E130" s="17" t="s">
        <v>24</v>
      </c>
      <c r="F130" s="17" t="s">
        <v>12</v>
      </c>
      <c r="G130" s="17"/>
      <c r="H130" s="17" t="s">
        <v>26</v>
      </c>
      <c r="I130" s="17"/>
      <c r="J130" s="17"/>
      <c r="K130" s="17"/>
      <c r="L130" s="40">
        <v>34861</v>
      </c>
      <c r="M130" s="29">
        <v>34861</v>
      </c>
      <c r="N130" s="29">
        <v>0</v>
      </c>
      <c r="O130" s="29">
        <v>34861</v>
      </c>
      <c r="P130" s="29">
        <v>0</v>
      </c>
      <c r="Q130" s="29">
        <v>34861</v>
      </c>
      <c r="R130" s="29">
        <v>0</v>
      </c>
      <c r="S130" s="27">
        <v>0</v>
      </c>
      <c r="T130" s="27">
        <v>0</v>
      </c>
      <c r="U130" s="30">
        <v>5368.9</v>
      </c>
      <c r="V130" s="18">
        <f t="shared" si="35"/>
        <v>15.40087777172198</v>
      </c>
    </row>
    <row r="131" spans="1:22" ht="19.5" customHeight="1" outlineLevel="1">
      <c r="A131" s="6" t="s">
        <v>130</v>
      </c>
      <c r="B131" s="17" t="s">
        <v>44</v>
      </c>
      <c r="C131" s="17" t="s">
        <v>131</v>
      </c>
      <c r="D131" s="17" t="s">
        <v>11</v>
      </c>
      <c r="E131" s="17" t="s">
        <v>12</v>
      </c>
      <c r="F131" s="17" t="s">
        <v>12</v>
      </c>
      <c r="G131" s="17"/>
      <c r="H131" s="17"/>
      <c r="I131" s="17"/>
      <c r="J131" s="17"/>
      <c r="K131" s="17"/>
      <c r="L131" s="40">
        <f>L132+L141+L145</f>
        <v>4481695</v>
      </c>
      <c r="M131" s="27">
        <f t="shared" ref="M131:U131" si="59">M132+M141+M145</f>
        <v>4481695</v>
      </c>
      <c r="N131" s="27">
        <f t="shared" si="59"/>
        <v>0</v>
      </c>
      <c r="O131" s="27">
        <f t="shared" si="59"/>
        <v>4481695</v>
      </c>
      <c r="P131" s="27">
        <f t="shared" si="59"/>
        <v>0</v>
      </c>
      <c r="Q131" s="27">
        <f t="shared" si="59"/>
        <v>4481695</v>
      </c>
      <c r="R131" s="27">
        <f t="shared" si="59"/>
        <v>0</v>
      </c>
      <c r="S131" s="27">
        <f t="shared" si="59"/>
        <v>0</v>
      </c>
      <c r="T131" s="27">
        <f t="shared" si="59"/>
        <v>0</v>
      </c>
      <c r="U131" s="28">
        <f t="shared" si="59"/>
        <v>1772662.0299999998</v>
      </c>
      <c r="V131" s="18">
        <f t="shared" si="35"/>
        <v>39.553383931749032</v>
      </c>
    </row>
    <row r="132" spans="1:22" ht="15" customHeight="1" outlineLevel="2">
      <c r="A132" s="6" t="s">
        <v>132</v>
      </c>
      <c r="B132" s="17" t="s">
        <v>44</v>
      </c>
      <c r="C132" s="17" t="s">
        <v>133</v>
      </c>
      <c r="D132" s="17" t="s">
        <v>11</v>
      </c>
      <c r="E132" s="17" t="s">
        <v>12</v>
      </c>
      <c r="F132" s="17" t="s">
        <v>12</v>
      </c>
      <c r="G132" s="17"/>
      <c r="H132" s="17"/>
      <c r="I132" s="17"/>
      <c r="J132" s="17"/>
      <c r="K132" s="17"/>
      <c r="L132" s="40">
        <f>L133+L136</f>
        <v>1107354</v>
      </c>
      <c r="M132" s="27">
        <f t="shared" ref="M132:U132" si="60">M133+M136</f>
        <v>1107354</v>
      </c>
      <c r="N132" s="27">
        <f t="shared" si="60"/>
        <v>0</v>
      </c>
      <c r="O132" s="27">
        <f t="shared" si="60"/>
        <v>1107354</v>
      </c>
      <c r="P132" s="27">
        <f t="shared" si="60"/>
        <v>0</v>
      </c>
      <c r="Q132" s="27">
        <f t="shared" si="60"/>
        <v>1107354</v>
      </c>
      <c r="R132" s="27">
        <f t="shared" si="60"/>
        <v>0</v>
      </c>
      <c r="S132" s="27">
        <f t="shared" si="60"/>
        <v>0</v>
      </c>
      <c r="T132" s="27">
        <f t="shared" si="60"/>
        <v>0</v>
      </c>
      <c r="U132" s="28">
        <f t="shared" si="60"/>
        <v>325207.06999999995</v>
      </c>
      <c r="V132" s="18">
        <f t="shared" si="35"/>
        <v>29.367941055886369</v>
      </c>
    </row>
    <row r="133" spans="1:22" ht="35.25" customHeight="1" outlineLevel="3">
      <c r="A133" s="6" t="s">
        <v>134</v>
      </c>
      <c r="B133" s="17" t="s">
        <v>44</v>
      </c>
      <c r="C133" s="17" t="s">
        <v>133</v>
      </c>
      <c r="D133" s="17" t="s">
        <v>135</v>
      </c>
      <c r="E133" s="17" t="s">
        <v>12</v>
      </c>
      <c r="F133" s="17" t="s">
        <v>12</v>
      </c>
      <c r="G133" s="17"/>
      <c r="H133" s="17"/>
      <c r="I133" s="17"/>
      <c r="J133" s="17"/>
      <c r="K133" s="17"/>
      <c r="L133" s="40">
        <f>L134</f>
        <v>941520</v>
      </c>
      <c r="M133" s="27">
        <f t="shared" ref="M133:U134" si="61">M134</f>
        <v>941520</v>
      </c>
      <c r="N133" s="27">
        <f t="shared" si="61"/>
        <v>0</v>
      </c>
      <c r="O133" s="27">
        <f t="shared" si="61"/>
        <v>941520</v>
      </c>
      <c r="P133" s="27">
        <f t="shared" si="61"/>
        <v>0</v>
      </c>
      <c r="Q133" s="27">
        <f t="shared" si="61"/>
        <v>941520</v>
      </c>
      <c r="R133" s="27">
        <f t="shared" si="61"/>
        <v>0</v>
      </c>
      <c r="S133" s="27">
        <f t="shared" si="61"/>
        <v>0</v>
      </c>
      <c r="T133" s="27">
        <f t="shared" si="61"/>
        <v>0</v>
      </c>
      <c r="U133" s="28">
        <f t="shared" si="61"/>
        <v>298169.03999999998</v>
      </c>
      <c r="V133" s="18">
        <f t="shared" si="35"/>
        <v>31.668901351006877</v>
      </c>
    </row>
    <row r="134" spans="1:22" ht="36.75" customHeight="1" outlineLevel="4">
      <c r="A134" s="6" t="s">
        <v>35</v>
      </c>
      <c r="B134" s="17" t="s">
        <v>44</v>
      </c>
      <c r="C134" s="17" t="s">
        <v>133</v>
      </c>
      <c r="D134" s="17" t="s">
        <v>135</v>
      </c>
      <c r="E134" s="17" t="s">
        <v>36</v>
      </c>
      <c r="F134" s="17" t="s">
        <v>12</v>
      </c>
      <c r="G134" s="17"/>
      <c r="H134" s="17"/>
      <c r="I134" s="17"/>
      <c r="J134" s="17"/>
      <c r="K134" s="17"/>
      <c r="L134" s="40">
        <f>L135</f>
        <v>941520</v>
      </c>
      <c r="M134" s="27">
        <f t="shared" si="61"/>
        <v>941520</v>
      </c>
      <c r="N134" s="27">
        <f t="shared" si="61"/>
        <v>0</v>
      </c>
      <c r="O134" s="27">
        <f t="shared" si="61"/>
        <v>941520</v>
      </c>
      <c r="P134" s="27">
        <f t="shared" si="61"/>
        <v>0</v>
      </c>
      <c r="Q134" s="27">
        <f t="shared" si="61"/>
        <v>941520</v>
      </c>
      <c r="R134" s="27">
        <f t="shared" si="61"/>
        <v>0</v>
      </c>
      <c r="S134" s="27">
        <f t="shared" si="61"/>
        <v>0</v>
      </c>
      <c r="T134" s="27">
        <f t="shared" si="61"/>
        <v>0</v>
      </c>
      <c r="U134" s="28">
        <f t="shared" si="61"/>
        <v>298169.03999999998</v>
      </c>
      <c r="V134" s="18">
        <f t="shared" si="35"/>
        <v>31.668901351006877</v>
      </c>
    </row>
    <row r="135" spans="1:22" ht="30" customHeight="1" outlineLevel="5">
      <c r="A135" s="6" t="s">
        <v>52</v>
      </c>
      <c r="B135" s="17" t="s">
        <v>44</v>
      </c>
      <c r="C135" s="17" t="s">
        <v>133</v>
      </c>
      <c r="D135" s="17" t="s">
        <v>135</v>
      </c>
      <c r="E135" s="17" t="s">
        <v>36</v>
      </c>
      <c r="F135" s="17" t="s">
        <v>12</v>
      </c>
      <c r="G135" s="17"/>
      <c r="H135" s="17" t="s">
        <v>53</v>
      </c>
      <c r="I135" s="17"/>
      <c r="J135" s="17"/>
      <c r="K135" s="17"/>
      <c r="L135" s="40">
        <v>941520</v>
      </c>
      <c r="M135" s="29">
        <v>941520</v>
      </c>
      <c r="N135" s="29">
        <v>0</v>
      </c>
      <c r="O135" s="29">
        <v>941520</v>
      </c>
      <c r="P135" s="29">
        <v>0</v>
      </c>
      <c r="Q135" s="29">
        <v>941520</v>
      </c>
      <c r="R135" s="29">
        <v>0</v>
      </c>
      <c r="S135" s="27">
        <v>0</v>
      </c>
      <c r="T135" s="27">
        <v>0</v>
      </c>
      <c r="U135" s="30">
        <v>298169.03999999998</v>
      </c>
      <c r="V135" s="18">
        <f t="shared" si="35"/>
        <v>31.668901351006877</v>
      </c>
    </row>
    <row r="136" spans="1:22" ht="17.25" customHeight="1" outlineLevel="3">
      <c r="A136" s="6" t="s">
        <v>136</v>
      </c>
      <c r="B136" s="17" t="s">
        <v>44</v>
      </c>
      <c r="C136" s="17" t="s">
        <v>133</v>
      </c>
      <c r="D136" s="17" t="s">
        <v>137</v>
      </c>
      <c r="E136" s="17" t="s">
        <v>12</v>
      </c>
      <c r="F136" s="17" t="s">
        <v>12</v>
      </c>
      <c r="G136" s="17"/>
      <c r="H136" s="17"/>
      <c r="I136" s="17"/>
      <c r="J136" s="17"/>
      <c r="K136" s="17"/>
      <c r="L136" s="40">
        <f>L137</f>
        <v>165834</v>
      </c>
      <c r="M136" s="27">
        <f t="shared" ref="M136:U136" si="62">M137</f>
        <v>165834</v>
      </c>
      <c r="N136" s="27">
        <f t="shared" si="62"/>
        <v>0</v>
      </c>
      <c r="O136" s="27">
        <f t="shared" si="62"/>
        <v>165834</v>
      </c>
      <c r="P136" s="27">
        <f t="shared" si="62"/>
        <v>0</v>
      </c>
      <c r="Q136" s="27">
        <f t="shared" si="62"/>
        <v>165834</v>
      </c>
      <c r="R136" s="27">
        <f t="shared" si="62"/>
        <v>0</v>
      </c>
      <c r="S136" s="27">
        <f t="shared" si="62"/>
        <v>0</v>
      </c>
      <c r="T136" s="27">
        <f t="shared" si="62"/>
        <v>0</v>
      </c>
      <c r="U136" s="28">
        <f t="shared" si="62"/>
        <v>27038.03</v>
      </c>
      <c r="V136" s="18">
        <f t="shared" si="35"/>
        <v>16.304274153671745</v>
      </c>
    </row>
    <row r="137" spans="1:22" ht="33.75" customHeight="1" outlineLevel="4">
      <c r="A137" s="6" t="s">
        <v>35</v>
      </c>
      <c r="B137" s="17" t="s">
        <v>44</v>
      </c>
      <c r="C137" s="17" t="s">
        <v>133</v>
      </c>
      <c r="D137" s="17" t="s">
        <v>137</v>
      </c>
      <c r="E137" s="17" t="s">
        <v>36</v>
      </c>
      <c r="F137" s="17" t="s">
        <v>12</v>
      </c>
      <c r="G137" s="17"/>
      <c r="H137" s="17"/>
      <c r="I137" s="17"/>
      <c r="J137" s="17"/>
      <c r="K137" s="17"/>
      <c r="L137" s="40">
        <f>L138+L139+L140</f>
        <v>165834</v>
      </c>
      <c r="M137" s="27">
        <f t="shared" ref="M137:U137" si="63">M138+M139+M140</f>
        <v>165834</v>
      </c>
      <c r="N137" s="27">
        <f t="shared" si="63"/>
        <v>0</v>
      </c>
      <c r="O137" s="27">
        <f t="shared" si="63"/>
        <v>165834</v>
      </c>
      <c r="P137" s="27">
        <f t="shared" si="63"/>
        <v>0</v>
      </c>
      <c r="Q137" s="27">
        <f t="shared" si="63"/>
        <v>165834</v>
      </c>
      <c r="R137" s="27">
        <f t="shared" si="63"/>
        <v>0</v>
      </c>
      <c r="S137" s="27">
        <f t="shared" si="63"/>
        <v>0</v>
      </c>
      <c r="T137" s="27">
        <f t="shared" si="63"/>
        <v>0</v>
      </c>
      <c r="U137" s="28">
        <f t="shared" si="63"/>
        <v>27038.03</v>
      </c>
      <c r="V137" s="18">
        <f t="shared" si="35"/>
        <v>16.304274153671745</v>
      </c>
    </row>
    <row r="138" spans="1:22" ht="21.75" customHeight="1" outlineLevel="5">
      <c r="A138" s="6" t="s">
        <v>50</v>
      </c>
      <c r="B138" s="17" t="s">
        <v>44</v>
      </c>
      <c r="C138" s="17" t="s">
        <v>133</v>
      </c>
      <c r="D138" s="17" t="s">
        <v>137</v>
      </c>
      <c r="E138" s="17" t="s">
        <v>36</v>
      </c>
      <c r="F138" s="17" t="s">
        <v>12</v>
      </c>
      <c r="G138" s="17"/>
      <c r="H138" s="17" t="s">
        <v>51</v>
      </c>
      <c r="I138" s="17"/>
      <c r="J138" s="17"/>
      <c r="K138" s="17"/>
      <c r="L138" s="40">
        <v>118796</v>
      </c>
      <c r="M138" s="29">
        <v>118796</v>
      </c>
      <c r="N138" s="29">
        <v>0</v>
      </c>
      <c r="O138" s="29">
        <v>118796</v>
      </c>
      <c r="P138" s="29">
        <v>0</v>
      </c>
      <c r="Q138" s="29">
        <v>118796</v>
      </c>
      <c r="R138" s="29">
        <v>0</v>
      </c>
      <c r="S138" s="27">
        <v>0</v>
      </c>
      <c r="T138" s="27">
        <v>0</v>
      </c>
      <c r="U138" s="30">
        <v>20810.48</v>
      </c>
      <c r="V138" s="18">
        <f t="shared" si="35"/>
        <v>17.517828883127379</v>
      </c>
    </row>
    <row r="139" spans="1:22" ht="30" customHeight="1" outlineLevel="5">
      <c r="A139" s="6" t="s">
        <v>52</v>
      </c>
      <c r="B139" s="17" t="s">
        <v>44</v>
      </c>
      <c r="C139" s="17" t="s">
        <v>133</v>
      </c>
      <c r="D139" s="17" t="s">
        <v>137</v>
      </c>
      <c r="E139" s="17" t="s">
        <v>36</v>
      </c>
      <c r="F139" s="17" t="s">
        <v>12</v>
      </c>
      <c r="G139" s="17"/>
      <c r="H139" s="17" t="s">
        <v>53</v>
      </c>
      <c r="I139" s="17"/>
      <c r="J139" s="17"/>
      <c r="K139" s="17"/>
      <c r="L139" s="40">
        <v>40810</v>
      </c>
      <c r="M139" s="29">
        <v>40810</v>
      </c>
      <c r="N139" s="29">
        <v>0</v>
      </c>
      <c r="O139" s="29">
        <v>40810</v>
      </c>
      <c r="P139" s="29">
        <v>0</v>
      </c>
      <c r="Q139" s="29">
        <v>40810</v>
      </c>
      <c r="R139" s="29">
        <v>0</v>
      </c>
      <c r="S139" s="27">
        <v>0</v>
      </c>
      <c r="T139" s="27">
        <v>0</v>
      </c>
      <c r="U139" s="30">
        <v>0</v>
      </c>
      <c r="V139" s="18">
        <f t="shared" si="35"/>
        <v>0</v>
      </c>
    </row>
    <row r="140" spans="1:22" ht="20.25" customHeight="1" outlineLevel="5">
      <c r="A140" s="6" t="s">
        <v>138</v>
      </c>
      <c r="B140" s="17" t="s">
        <v>44</v>
      </c>
      <c r="C140" s="17" t="s">
        <v>133</v>
      </c>
      <c r="D140" s="17" t="s">
        <v>137</v>
      </c>
      <c r="E140" s="17" t="s">
        <v>36</v>
      </c>
      <c r="F140" s="17" t="s">
        <v>12</v>
      </c>
      <c r="G140" s="17"/>
      <c r="H140" s="17" t="s">
        <v>139</v>
      </c>
      <c r="I140" s="17"/>
      <c r="J140" s="17"/>
      <c r="K140" s="17"/>
      <c r="L140" s="40">
        <v>6228</v>
      </c>
      <c r="M140" s="29">
        <v>6228</v>
      </c>
      <c r="N140" s="29">
        <v>0</v>
      </c>
      <c r="O140" s="29">
        <v>6228</v>
      </c>
      <c r="P140" s="29">
        <v>0</v>
      </c>
      <c r="Q140" s="29">
        <v>6228</v>
      </c>
      <c r="R140" s="29">
        <v>0</v>
      </c>
      <c r="S140" s="27">
        <v>0</v>
      </c>
      <c r="T140" s="27">
        <v>0</v>
      </c>
      <c r="U140" s="30">
        <v>6227.55</v>
      </c>
      <c r="V140" s="18">
        <f t="shared" si="35"/>
        <v>99.992774566473997</v>
      </c>
    </row>
    <row r="141" spans="1:22" ht="15" customHeight="1" outlineLevel="2">
      <c r="A141" s="6" t="s">
        <v>140</v>
      </c>
      <c r="B141" s="17" t="s">
        <v>44</v>
      </c>
      <c r="C141" s="17" t="s">
        <v>141</v>
      </c>
      <c r="D141" s="17" t="s">
        <v>11</v>
      </c>
      <c r="E141" s="17" t="s">
        <v>12</v>
      </c>
      <c r="F141" s="17" t="s">
        <v>12</v>
      </c>
      <c r="G141" s="17"/>
      <c r="H141" s="17"/>
      <c r="I141" s="17"/>
      <c r="J141" s="17"/>
      <c r="K141" s="17"/>
      <c r="L141" s="40">
        <f>L142</f>
        <v>1000000</v>
      </c>
      <c r="M141" s="27">
        <f t="shared" ref="M141:U143" si="64">M142</f>
        <v>1000000</v>
      </c>
      <c r="N141" s="27">
        <f t="shared" si="64"/>
        <v>0</v>
      </c>
      <c r="O141" s="27">
        <f t="shared" si="64"/>
        <v>1000000</v>
      </c>
      <c r="P141" s="27">
        <f t="shared" si="64"/>
        <v>0</v>
      </c>
      <c r="Q141" s="27">
        <f t="shared" si="64"/>
        <v>1000000</v>
      </c>
      <c r="R141" s="27">
        <f t="shared" si="64"/>
        <v>0</v>
      </c>
      <c r="S141" s="27">
        <f t="shared" si="64"/>
        <v>0</v>
      </c>
      <c r="T141" s="27">
        <f t="shared" si="64"/>
        <v>0</v>
      </c>
      <c r="U141" s="28">
        <f t="shared" si="64"/>
        <v>373332</v>
      </c>
      <c r="V141" s="18">
        <f t="shared" si="35"/>
        <v>37.333199999999998</v>
      </c>
    </row>
    <row r="142" spans="1:22" ht="21" customHeight="1" outlineLevel="3">
      <c r="A142" s="6" t="s">
        <v>142</v>
      </c>
      <c r="B142" s="17" t="s">
        <v>44</v>
      </c>
      <c r="C142" s="17" t="s">
        <v>141</v>
      </c>
      <c r="D142" s="17" t="s">
        <v>143</v>
      </c>
      <c r="E142" s="17" t="s">
        <v>12</v>
      </c>
      <c r="F142" s="17" t="s">
        <v>12</v>
      </c>
      <c r="G142" s="17"/>
      <c r="H142" s="17"/>
      <c r="I142" s="17"/>
      <c r="J142" s="17"/>
      <c r="K142" s="17"/>
      <c r="L142" s="40">
        <f>L143</f>
        <v>1000000</v>
      </c>
      <c r="M142" s="27">
        <f t="shared" si="64"/>
        <v>1000000</v>
      </c>
      <c r="N142" s="27">
        <f t="shared" si="64"/>
        <v>0</v>
      </c>
      <c r="O142" s="27">
        <f t="shared" si="64"/>
        <v>1000000</v>
      </c>
      <c r="P142" s="27">
        <f t="shared" si="64"/>
        <v>0</v>
      </c>
      <c r="Q142" s="27">
        <f t="shared" si="64"/>
        <v>1000000</v>
      </c>
      <c r="R142" s="27">
        <f t="shared" si="64"/>
        <v>0</v>
      </c>
      <c r="S142" s="27">
        <f t="shared" si="64"/>
        <v>0</v>
      </c>
      <c r="T142" s="27">
        <f t="shared" si="64"/>
        <v>0</v>
      </c>
      <c r="U142" s="28">
        <f t="shared" si="64"/>
        <v>373332</v>
      </c>
      <c r="V142" s="18">
        <f t="shared" si="35"/>
        <v>37.333199999999998</v>
      </c>
    </row>
    <row r="143" spans="1:22" ht="49.5" customHeight="1" outlineLevel="4">
      <c r="A143" s="6" t="s">
        <v>114</v>
      </c>
      <c r="B143" s="17" t="s">
        <v>44</v>
      </c>
      <c r="C143" s="17" t="s">
        <v>141</v>
      </c>
      <c r="D143" s="17" t="s">
        <v>143</v>
      </c>
      <c r="E143" s="17" t="s">
        <v>115</v>
      </c>
      <c r="F143" s="17" t="s">
        <v>12</v>
      </c>
      <c r="G143" s="17"/>
      <c r="H143" s="17"/>
      <c r="I143" s="17"/>
      <c r="J143" s="17"/>
      <c r="K143" s="17"/>
      <c r="L143" s="40">
        <f>L144</f>
        <v>1000000</v>
      </c>
      <c r="M143" s="27">
        <f t="shared" si="64"/>
        <v>1000000</v>
      </c>
      <c r="N143" s="27">
        <f t="shared" si="64"/>
        <v>0</v>
      </c>
      <c r="O143" s="27">
        <f t="shared" si="64"/>
        <v>1000000</v>
      </c>
      <c r="P143" s="27">
        <f t="shared" si="64"/>
        <v>0</v>
      </c>
      <c r="Q143" s="27">
        <f t="shared" si="64"/>
        <v>1000000</v>
      </c>
      <c r="R143" s="27">
        <f t="shared" si="64"/>
        <v>0</v>
      </c>
      <c r="S143" s="27">
        <f t="shared" si="64"/>
        <v>0</v>
      </c>
      <c r="T143" s="27">
        <f t="shared" si="64"/>
        <v>0</v>
      </c>
      <c r="U143" s="28">
        <f t="shared" si="64"/>
        <v>373332</v>
      </c>
      <c r="V143" s="18">
        <f t="shared" si="35"/>
        <v>37.333199999999998</v>
      </c>
    </row>
    <row r="144" spans="1:22" ht="19.5" customHeight="1" outlineLevel="5">
      <c r="A144" s="6" t="s">
        <v>144</v>
      </c>
      <c r="B144" s="17" t="s">
        <v>44</v>
      </c>
      <c r="C144" s="17" t="s">
        <v>141</v>
      </c>
      <c r="D144" s="17" t="s">
        <v>143</v>
      </c>
      <c r="E144" s="17" t="s">
        <v>115</v>
      </c>
      <c r="F144" s="17" t="s">
        <v>12</v>
      </c>
      <c r="G144" s="17"/>
      <c r="H144" s="17" t="s">
        <v>145</v>
      </c>
      <c r="I144" s="17"/>
      <c r="J144" s="17"/>
      <c r="K144" s="17"/>
      <c r="L144" s="40">
        <v>1000000</v>
      </c>
      <c r="M144" s="29">
        <v>1000000</v>
      </c>
      <c r="N144" s="29">
        <v>0</v>
      </c>
      <c r="O144" s="29">
        <v>1000000</v>
      </c>
      <c r="P144" s="29">
        <v>0</v>
      </c>
      <c r="Q144" s="29">
        <v>1000000</v>
      </c>
      <c r="R144" s="29">
        <v>0</v>
      </c>
      <c r="S144" s="27">
        <v>0</v>
      </c>
      <c r="T144" s="27">
        <v>0</v>
      </c>
      <c r="U144" s="30">
        <v>373332</v>
      </c>
      <c r="V144" s="18">
        <f t="shared" si="35"/>
        <v>37.333199999999998</v>
      </c>
    </row>
    <row r="145" spans="1:22" ht="15" customHeight="1" outlineLevel="2">
      <c r="A145" s="6" t="s">
        <v>146</v>
      </c>
      <c r="B145" s="17" t="s">
        <v>44</v>
      </c>
      <c r="C145" s="17" t="s">
        <v>147</v>
      </c>
      <c r="D145" s="17" t="s">
        <v>11</v>
      </c>
      <c r="E145" s="17" t="s">
        <v>12</v>
      </c>
      <c r="F145" s="17" t="s">
        <v>12</v>
      </c>
      <c r="G145" s="17"/>
      <c r="H145" s="17"/>
      <c r="I145" s="17"/>
      <c r="J145" s="17"/>
      <c r="K145" s="17"/>
      <c r="L145" s="40">
        <f>L146+L151</f>
        <v>2374341</v>
      </c>
      <c r="M145" s="27">
        <f t="shared" ref="M145:U145" si="65">M146+M151</f>
        <v>2374341</v>
      </c>
      <c r="N145" s="27">
        <f t="shared" si="65"/>
        <v>0</v>
      </c>
      <c r="O145" s="27">
        <f t="shared" si="65"/>
        <v>2374341</v>
      </c>
      <c r="P145" s="27">
        <f t="shared" si="65"/>
        <v>0</v>
      </c>
      <c r="Q145" s="27">
        <f t="shared" si="65"/>
        <v>2374341</v>
      </c>
      <c r="R145" s="27">
        <f t="shared" si="65"/>
        <v>0</v>
      </c>
      <c r="S145" s="27">
        <f t="shared" si="65"/>
        <v>0</v>
      </c>
      <c r="T145" s="27">
        <f t="shared" si="65"/>
        <v>0</v>
      </c>
      <c r="U145" s="28">
        <f t="shared" si="65"/>
        <v>1074122.96</v>
      </c>
      <c r="V145" s="18">
        <f t="shared" ref="V145:V214" si="66">U145/L145*100</f>
        <v>45.238782466376989</v>
      </c>
    </row>
    <row r="146" spans="1:22" ht="15" customHeight="1" outlineLevel="3">
      <c r="A146" s="6" t="s">
        <v>148</v>
      </c>
      <c r="B146" s="17" t="s">
        <v>44</v>
      </c>
      <c r="C146" s="17" t="s">
        <v>147</v>
      </c>
      <c r="D146" s="17" t="s">
        <v>149</v>
      </c>
      <c r="E146" s="17" t="s">
        <v>12</v>
      </c>
      <c r="F146" s="17" t="s">
        <v>12</v>
      </c>
      <c r="G146" s="17"/>
      <c r="H146" s="17"/>
      <c r="I146" s="17"/>
      <c r="J146" s="17"/>
      <c r="K146" s="17"/>
      <c r="L146" s="40">
        <f>L147</f>
        <v>2088400</v>
      </c>
      <c r="M146" s="27">
        <f t="shared" ref="M146:U146" si="67">M147</f>
        <v>2088400</v>
      </c>
      <c r="N146" s="27">
        <f t="shared" si="67"/>
        <v>0</v>
      </c>
      <c r="O146" s="27">
        <f t="shared" si="67"/>
        <v>2088400</v>
      </c>
      <c r="P146" s="27">
        <f t="shared" si="67"/>
        <v>0</v>
      </c>
      <c r="Q146" s="27">
        <f t="shared" si="67"/>
        <v>2088400</v>
      </c>
      <c r="R146" s="27">
        <f t="shared" si="67"/>
        <v>0</v>
      </c>
      <c r="S146" s="27">
        <f t="shared" si="67"/>
        <v>0</v>
      </c>
      <c r="T146" s="27">
        <f t="shared" si="67"/>
        <v>0</v>
      </c>
      <c r="U146" s="28">
        <f t="shared" si="67"/>
        <v>948810.96000000008</v>
      </c>
      <c r="V146" s="18">
        <f t="shared" si="66"/>
        <v>45.43243439954032</v>
      </c>
    </row>
    <row r="147" spans="1:22" ht="36" customHeight="1" outlineLevel="4">
      <c r="A147" s="6" t="s">
        <v>35</v>
      </c>
      <c r="B147" s="17" t="s">
        <v>44</v>
      </c>
      <c r="C147" s="17" t="s">
        <v>147</v>
      </c>
      <c r="D147" s="17" t="s">
        <v>149</v>
      </c>
      <c r="E147" s="17" t="s">
        <v>36</v>
      </c>
      <c r="F147" s="17" t="s">
        <v>12</v>
      </c>
      <c r="G147" s="17"/>
      <c r="H147" s="17"/>
      <c r="I147" s="17"/>
      <c r="J147" s="17"/>
      <c r="K147" s="17"/>
      <c r="L147" s="40">
        <f>L148+L150+L149</f>
        <v>2088400</v>
      </c>
      <c r="M147" s="27">
        <f t="shared" ref="M147:U147" si="68">M148+M150+M149</f>
        <v>2088400</v>
      </c>
      <c r="N147" s="27">
        <f t="shared" si="68"/>
        <v>0</v>
      </c>
      <c r="O147" s="27">
        <f t="shared" si="68"/>
        <v>2088400</v>
      </c>
      <c r="P147" s="27">
        <f t="shared" si="68"/>
        <v>0</v>
      </c>
      <c r="Q147" s="27">
        <f t="shared" si="68"/>
        <v>2088400</v>
      </c>
      <c r="R147" s="27">
        <f t="shared" si="68"/>
        <v>0</v>
      </c>
      <c r="S147" s="27">
        <f t="shared" si="68"/>
        <v>0</v>
      </c>
      <c r="T147" s="27">
        <f t="shared" si="68"/>
        <v>0</v>
      </c>
      <c r="U147" s="28">
        <f t="shared" si="68"/>
        <v>948810.96000000008</v>
      </c>
      <c r="V147" s="18">
        <f t="shared" si="66"/>
        <v>45.43243439954032</v>
      </c>
    </row>
    <row r="148" spans="1:22" ht="21" customHeight="1" outlineLevel="5">
      <c r="A148" s="6" t="s">
        <v>50</v>
      </c>
      <c r="B148" s="17" t="s">
        <v>44</v>
      </c>
      <c r="C148" s="17" t="s">
        <v>147</v>
      </c>
      <c r="D148" s="17" t="s">
        <v>149</v>
      </c>
      <c r="E148" s="17" t="s">
        <v>36</v>
      </c>
      <c r="F148" s="17" t="s">
        <v>12</v>
      </c>
      <c r="G148" s="17"/>
      <c r="H148" s="17" t="s">
        <v>51</v>
      </c>
      <c r="I148" s="17"/>
      <c r="J148" s="17"/>
      <c r="K148" s="17"/>
      <c r="L148" s="40">
        <f>1777900-28792</f>
        <v>1749108</v>
      </c>
      <c r="M148" s="29">
        <v>1777900</v>
      </c>
      <c r="N148" s="29">
        <v>0</v>
      </c>
      <c r="O148" s="29">
        <v>1777900</v>
      </c>
      <c r="P148" s="29">
        <v>0</v>
      </c>
      <c r="Q148" s="29">
        <v>1777900</v>
      </c>
      <c r="R148" s="29">
        <v>0</v>
      </c>
      <c r="S148" s="27">
        <v>0</v>
      </c>
      <c r="T148" s="27">
        <v>0</v>
      </c>
      <c r="U148" s="30">
        <v>867518.81</v>
      </c>
      <c r="V148" s="18">
        <f t="shared" si="66"/>
        <v>49.597784127681081</v>
      </c>
    </row>
    <row r="149" spans="1:22" ht="21" customHeight="1" outlineLevel="5">
      <c r="A149" s="6"/>
      <c r="B149" s="17"/>
      <c r="C149" s="17"/>
      <c r="D149" s="17"/>
      <c r="E149" s="17"/>
      <c r="F149" s="17"/>
      <c r="G149" s="17"/>
      <c r="H149" s="21">
        <v>12250</v>
      </c>
      <c r="I149" s="17"/>
      <c r="J149" s="17"/>
      <c r="K149" s="17"/>
      <c r="L149" s="40">
        <v>53792</v>
      </c>
      <c r="M149" s="29"/>
      <c r="N149" s="29"/>
      <c r="O149" s="29"/>
      <c r="P149" s="29"/>
      <c r="Q149" s="29"/>
      <c r="R149" s="29"/>
      <c r="S149" s="27"/>
      <c r="T149" s="27"/>
      <c r="U149" s="30">
        <v>28792.35</v>
      </c>
      <c r="V149" s="18">
        <f t="shared" si="66"/>
        <v>53.525338340273642</v>
      </c>
    </row>
    <row r="150" spans="1:22" ht="33" customHeight="1" outlineLevel="5">
      <c r="A150" s="6" t="s">
        <v>41</v>
      </c>
      <c r="B150" s="17" t="s">
        <v>44</v>
      </c>
      <c r="C150" s="17" t="s">
        <v>147</v>
      </c>
      <c r="D150" s="17" t="s">
        <v>149</v>
      </c>
      <c r="E150" s="17" t="s">
        <v>36</v>
      </c>
      <c r="F150" s="17" t="s">
        <v>12</v>
      </c>
      <c r="G150" s="17"/>
      <c r="H150" s="17" t="s">
        <v>42</v>
      </c>
      <c r="I150" s="17"/>
      <c r="J150" s="17"/>
      <c r="K150" s="17"/>
      <c r="L150" s="40">
        <f>310500-25000</f>
        <v>285500</v>
      </c>
      <c r="M150" s="29">
        <v>310500</v>
      </c>
      <c r="N150" s="29">
        <v>0</v>
      </c>
      <c r="O150" s="29">
        <v>310500</v>
      </c>
      <c r="P150" s="29">
        <v>0</v>
      </c>
      <c r="Q150" s="29">
        <v>310500</v>
      </c>
      <c r="R150" s="29">
        <v>0</v>
      </c>
      <c r="S150" s="27">
        <v>0</v>
      </c>
      <c r="T150" s="27">
        <v>0</v>
      </c>
      <c r="U150" s="30">
        <v>52499.8</v>
      </c>
      <c r="V150" s="18">
        <f t="shared" si="66"/>
        <v>18.388721541155867</v>
      </c>
    </row>
    <row r="151" spans="1:22" ht="21" customHeight="1" outlineLevel="3">
      <c r="A151" s="6" t="s">
        <v>150</v>
      </c>
      <c r="B151" s="17" t="s">
        <v>44</v>
      </c>
      <c r="C151" s="17" t="s">
        <v>147</v>
      </c>
      <c r="D151" s="17" t="s">
        <v>151</v>
      </c>
      <c r="E151" s="17" t="s">
        <v>12</v>
      </c>
      <c r="F151" s="17" t="s">
        <v>12</v>
      </c>
      <c r="G151" s="17"/>
      <c r="H151" s="17"/>
      <c r="I151" s="17"/>
      <c r="J151" s="17"/>
      <c r="K151" s="17"/>
      <c r="L151" s="40">
        <f>L152</f>
        <v>285941</v>
      </c>
      <c r="M151" s="27">
        <f t="shared" ref="M151:U152" si="69">M152</f>
        <v>285941</v>
      </c>
      <c r="N151" s="27">
        <f t="shared" si="69"/>
        <v>0</v>
      </c>
      <c r="O151" s="27">
        <f t="shared" si="69"/>
        <v>285941</v>
      </c>
      <c r="P151" s="27">
        <f t="shared" si="69"/>
        <v>0</v>
      </c>
      <c r="Q151" s="27">
        <f t="shared" si="69"/>
        <v>285941</v>
      </c>
      <c r="R151" s="27">
        <f t="shared" si="69"/>
        <v>0</v>
      </c>
      <c r="S151" s="27">
        <f t="shared" si="69"/>
        <v>0</v>
      </c>
      <c r="T151" s="27">
        <f t="shared" si="69"/>
        <v>0</v>
      </c>
      <c r="U151" s="28">
        <f t="shared" si="69"/>
        <v>125312</v>
      </c>
      <c r="V151" s="18">
        <f t="shared" si="66"/>
        <v>43.824425318509761</v>
      </c>
    </row>
    <row r="152" spans="1:22" ht="50.25" customHeight="1" outlineLevel="4">
      <c r="A152" s="6" t="s">
        <v>114</v>
      </c>
      <c r="B152" s="17" t="s">
        <v>44</v>
      </c>
      <c r="C152" s="17" t="s">
        <v>147</v>
      </c>
      <c r="D152" s="17" t="s">
        <v>151</v>
      </c>
      <c r="E152" s="17" t="s">
        <v>115</v>
      </c>
      <c r="F152" s="17" t="s">
        <v>12</v>
      </c>
      <c r="G152" s="17"/>
      <c r="H152" s="17"/>
      <c r="I152" s="17"/>
      <c r="J152" s="17"/>
      <c r="K152" s="17"/>
      <c r="L152" s="40">
        <f>L153</f>
        <v>285941</v>
      </c>
      <c r="M152" s="27">
        <f t="shared" si="69"/>
        <v>285941</v>
      </c>
      <c r="N152" s="27">
        <f t="shared" si="69"/>
        <v>0</v>
      </c>
      <c r="O152" s="27">
        <f t="shared" si="69"/>
        <v>285941</v>
      </c>
      <c r="P152" s="27">
        <f t="shared" si="69"/>
        <v>0</v>
      </c>
      <c r="Q152" s="27">
        <f t="shared" si="69"/>
        <v>285941</v>
      </c>
      <c r="R152" s="27">
        <f t="shared" si="69"/>
        <v>0</v>
      </c>
      <c r="S152" s="27">
        <f t="shared" si="69"/>
        <v>0</v>
      </c>
      <c r="T152" s="27">
        <f t="shared" si="69"/>
        <v>0</v>
      </c>
      <c r="U152" s="28">
        <f t="shared" si="69"/>
        <v>125312</v>
      </c>
      <c r="V152" s="18">
        <f t="shared" si="66"/>
        <v>43.824425318509761</v>
      </c>
    </row>
    <row r="153" spans="1:22" ht="19.5" customHeight="1" outlineLevel="5">
      <c r="A153" s="6" t="s">
        <v>144</v>
      </c>
      <c r="B153" s="17" t="s">
        <v>44</v>
      </c>
      <c r="C153" s="17" t="s">
        <v>147</v>
      </c>
      <c r="D153" s="17" t="s">
        <v>151</v>
      </c>
      <c r="E153" s="17" t="s">
        <v>115</v>
      </c>
      <c r="F153" s="17" t="s">
        <v>12</v>
      </c>
      <c r="G153" s="17"/>
      <c r="H153" s="17" t="s">
        <v>145</v>
      </c>
      <c r="I153" s="17"/>
      <c r="J153" s="17"/>
      <c r="K153" s="17"/>
      <c r="L153" s="40">
        <v>285941</v>
      </c>
      <c r="M153" s="29">
        <v>285941</v>
      </c>
      <c r="N153" s="29">
        <v>0</v>
      </c>
      <c r="O153" s="29">
        <v>285941</v>
      </c>
      <c r="P153" s="29">
        <v>0</v>
      </c>
      <c r="Q153" s="29">
        <v>285941</v>
      </c>
      <c r="R153" s="29">
        <v>0</v>
      </c>
      <c r="S153" s="27">
        <v>0</v>
      </c>
      <c r="T153" s="27">
        <v>0</v>
      </c>
      <c r="U153" s="30">
        <v>125312</v>
      </c>
      <c r="V153" s="18">
        <f t="shared" si="66"/>
        <v>43.824425318509761</v>
      </c>
    </row>
    <row r="154" spans="1:22" ht="15" customHeight="1" outlineLevel="1">
      <c r="A154" s="6" t="s">
        <v>152</v>
      </c>
      <c r="B154" s="17" t="s">
        <v>44</v>
      </c>
      <c r="C154" s="17" t="s">
        <v>153</v>
      </c>
      <c r="D154" s="17" t="s">
        <v>11</v>
      </c>
      <c r="E154" s="17" t="s">
        <v>12</v>
      </c>
      <c r="F154" s="17" t="s">
        <v>12</v>
      </c>
      <c r="G154" s="17"/>
      <c r="H154" s="17"/>
      <c r="I154" s="17"/>
      <c r="J154" s="17"/>
      <c r="K154" s="17"/>
      <c r="L154" s="40">
        <f>L155+L180+L226+L230</f>
        <v>96635104</v>
      </c>
      <c r="M154" s="40">
        <f t="shared" ref="M154:U154" si="70">M155+M180+M226+M230</f>
        <v>96217604</v>
      </c>
      <c r="N154" s="40">
        <f t="shared" si="70"/>
        <v>0</v>
      </c>
      <c r="O154" s="40">
        <f t="shared" si="70"/>
        <v>96217604</v>
      </c>
      <c r="P154" s="40">
        <f t="shared" si="70"/>
        <v>0</v>
      </c>
      <c r="Q154" s="40">
        <f t="shared" si="70"/>
        <v>96217604</v>
      </c>
      <c r="R154" s="40">
        <f t="shared" si="70"/>
        <v>0</v>
      </c>
      <c r="S154" s="40">
        <f t="shared" si="70"/>
        <v>0</v>
      </c>
      <c r="T154" s="40">
        <f t="shared" si="70"/>
        <v>0</v>
      </c>
      <c r="U154" s="28">
        <f t="shared" si="70"/>
        <v>30322434.380000003</v>
      </c>
      <c r="V154" s="18">
        <f t="shared" si="66"/>
        <v>31.378280898833623</v>
      </c>
    </row>
    <row r="155" spans="1:22" ht="15" customHeight="1" outlineLevel="2">
      <c r="A155" s="6" t="s">
        <v>154</v>
      </c>
      <c r="B155" s="17" t="s">
        <v>44</v>
      </c>
      <c r="C155" s="17" t="s">
        <v>155</v>
      </c>
      <c r="D155" s="17" t="s">
        <v>11</v>
      </c>
      <c r="E155" s="17" t="s">
        <v>12</v>
      </c>
      <c r="F155" s="17" t="s">
        <v>12</v>
      </c>
      <c r="G155" s="17"/>
      <c r="H155" s="17"/>
      <c r="I155" s="17"/>
      <c r="J155" s="17"/>
      <c r="K155" s="17"/>
      <c r="L155" s="40">
        <f t="shared" ref="L155:U155" si="71">L156+L172+L176</f>
        <v>37673100</v>
      </c>
      <c r="M155" s="27">
        <f t="shared" si="71"/>
        <v>37673100</v>
      </c>
      <c r="N155" s="27">
        <f t="shared" si="71"/>
        <v>0</v>
      </c>
      <c r="O155" s="27">
        <f t="shared" si="71"/>
        <v>37673100</v>
      </c>
      <c r="P155" s="27">
        <f t="shared" si="71"/>
        <v>0</v>
      </c>
      <c r="Q155" s="27">
        <f t="shared" si="71"/>
        <v>37673100</v>
      </c>
      <c r="R155" s="27">
        <f t="shared" si="71"/>
        <v>0</v>
      </c>
      <c r="S155" s="27">
        <f t="shared" si="71"/>
        <v>0</v>
      </c>
      <c r="T155" s="27">
        <f t="shared" si="71"/>
        <v>0</v>
      </c>
      <c r="U155" s="28">
        <f t="shared" si="71"/>
        <v>11128340.99</v>
      </c>
      <c r="V155" s="18">
        <f t="shared" si="66"/>
        <v>29.539222920333074</v>
      </c>
    </row>
    <row r="156" spans="1:22" ht="21" customHeight="1" outlineLevel="3">
      <c r="A156" s="6" t="s">
        <v>156</v>
      </c>
      <c r="B156" s="17" t="s">
        <v>44</v>
      </c>
      <c r="C156" s="17" t="s">
        <v>155</v>
      </c>
      <c r="D156" s="17" t="s">
        <v>157</v>
      </c>
      <c r="E156" s="17" t="s">
        <v>12</v>
      </c>
      <c r="F156" s="17" t="s">
        <v>12</v>
      </c>
      <c r="G156" s="17"/>
      <c r="H156" s="17"/>
      <c r="I156" s="17"/>
      <c r="J156" s="17"/>
      <c r="K156" s="17"/>
      <c r="L156" s="40">
        <f>L157</f>
        <v>9000000</v>
      </c>
      <c r="M156" s="27">
        <f t="shared" ref="M156:U156" si="72">M157</f>
        <v>9000000</v>
      </c>
      <c r="N156" s="27">
        <f t="shared" si="72"/>
        <v>0</v>
      </c>
      <c r="O156" s="27">
        <f t="shared" si="72"/>
        <v>9000000</v>
      </c>
      <c r="P156" s="27">
        <f t="shared" si="72"/>
        <v>0</v>
      </c>
      <c r="Q156" s="27">
        <f t="shared" si="72"/>
        <v>9000000</v>
      </c>
      <c r="R156" s="27">
        <f t="shared" si="72"/>
        <v>0</v>
      </c>
      <c r="S156" s="27">
        <f t="shared" si="72"/>
        <v>0</v>
      </c>
      <c r="T156" s="27">
        <f t="shared" si="72"/>
        <v>0</v>
      </c>
      <c r="U156" s="28">
        <f t="shared" si="72"/>
        <v>3358735.07</v>
      </c>
      <c r="V156" s="18">
        <f t="shared" si="66"/>
        <v>37.319278555555549</v>
      </c>
    </row>
    <row r="157" spans="1:22" ht="64.5" customHeight="1" outlineLevel="4">
      <c r="A157" s="6" t="s">
        <v>76</v>
      </c>
      <c r="B157" s="17" t="s">
        <v>44</v>
      </c>
      <c r="C157" s="17" t="s">
        <v>155</v>
      </c>
      <c r="D157" s="17" t="s">
        <v>157</v>
      </c>
      <c r="E157" s="17" t="s">
        <v>77</v>
      </c>
      <c r="F157" s="17" t="s">
        <v>12</v>
      </c>
      <c r="G157" s="17"/>
      <c r="H157" s="17"/>
      <c r="I157" s="17"/>
      <c r="J157" s="17"/>
      <c r="K157" s="17"/>
      <c r="L157" s="40">
        <f>SUM(L158:L171)</f>
        <v>9000000</v>
      </c>
      <c r="M157" s="27">
        <f t="shared" ref="M157:U157" si="73">SUM(M158:M171)</f>
        <v>9000000</v>
      </c>
      <c r="N157" s="27">
        <f t="shared" si="73"/>
        <v>0</v>
      </c>
      <c r="O157" s="27">
        <f t="shared" si="73"/>
        <v>9000000</v>
      </c>
      <c r="P157" s="27">
        <f t="shared" si="73"/>
        <v>0</v>
      </c>
      <c r="Q157" s="27">
        <f t="shared" si="73"/>
        <v>9000000</v>
      </c>
      <c r="R157" s="27">
        <f t="shared" si="73"/>
        <v>0</v>
      </c>
      <c r="S157" s="27">
        <f t="shared" si="73"/>
        <v>0</v>
      </c>
      <c r="T157" s="27">
        <f t="shared" si="73"/>
        <v>0</v>
      </c>
      <c r="U157" s="28">
        <f t="shared" si="73"/>
        <v>3358735.07</v>
      </c>
      <c r="V157" s="18">
        <f t="shared" si="66"/>
        <v>37.319278555555549</v>
      </c>
    </row>
    <row r="158" spans="1:22" ht="18" customHeight="1" outlineLevel="5">
      <c r="A158" s="6" t="s">
        <v>21</v>
      </c>
      <c r="B158" s="17" t="s">
        <v>44</v>
      </c>
      <c r="C158" s="17" t="s">
        <v>155</v>
      </c>
      <c r="D158" s="17" t="s">
        <v>157</v>
      </c>
      <c r="E158" s="17" t="s">
        <v>77</v>
      </c>
      <c r="F158" s="17" t="s">
        <v>12</v>
      </c>
      <c r="G158" s="17"/>
      <c r="H158" s="17" t="s">
        <v>22</v>
      </c>
      <c r="I158" s="17"/>
      <c r="J158" s="17"/>
      <c r="K158" s="17"/>
      <c r="L158" s="40">
        <v>320000</v>
      </c>
      <c r="M158" s="29">
        <v>320000</v>
      </c>
      <c r="N158" s="29">
        <v>0</v>
      </c>
      <c r="O158" s="29">
        <v>320000</v>
      </c>
      <c r="P158" s="29">
        <v>0</v>
      </c>
      <c r="Q158" s="29">
        <v>320000</v>
      </c>
      <c r="R158" s="29">
        <v>0</v>
      </c>
      <c r="S158" s="27">
        <v>0</v>
      </c>
      <c r="T158" s="27">
        <v>0</v>
      </c>
      <c r="U158" s="30">
        <v>34000.67</v>
      </c>
      <c r="V158" s="18">
        <f t="shared" si="66"/>
        <v>10.625209375000001</v>
      </c>
    </row>
    <row r="159" spans="1:22" ht="20.25" customHeight="1" outlineLevel="5">
      <c r="A159" s="6" t="s">
        <v>33</v>
      </c>
      <c r="B159" s="17" t="s">
        <v>44</v>
      </c>
      <c r="C159" s="17" t="s">
        <v>155</v>
      </c>
      <c r="D159" s="17" t="s">
        <v>157</v>
      </c>
      <c r="E159" s="17" t="s">
        <v>77</v>
      </c>
      <c r="F159" s="17" t="s">
        <v>12</v>
      </c>
      <c r="G159" s="17"/>
      <c r="H159" s="17" t="s">
        <v>34</v>
      </c>
      <c r="I159" s="17"/>
      <c r="J159" s="17"/>
      <c r="K159" s="17"/>
      <c r="L159" s="40">
        <v>7500</v>
      </c>
      <c r="M159" s="29">
        <v>7500</v>
      </c>
      <c r="N159" s="29">
        <v>0</v>
      </c>
      <c r="O159" s="29">
        <v>7500</v>
      </c>
      <c r="P159" s="29">
        <v>0</v>
      </c>
      <c r="Q159" s="29">
        <v>7500</v>
      </c>
      <c r="R159" s="29">
        <v>0</v>
      </c>
      <c r="S159" s="27">
        <v>0</v>
      </c>
      <c r="T159" s="27">
        <v>0</v>
      </c>
      <c r="U159" s="30">
        <v>1760</v>
      </c>
      <c r="V159" s="18">
        <f t="shared" si="66"/>
        <v>23.466666666666665</v>
      </c>
    </row>
    <row r="160" spans="1:22" ht="15" customHeight="1" outlineLevel="5">
      <c r="A160" s="6" t="s">
        <v>37</v>
      </c>
      <c r="B160" s="17" t="s">
        <v>44</v>
      </c>
      <c r="C160" s="17" t="s">
        <v>155</v>
      </c>
      <c r="D160" s="17" t="s">
        <v>157</v>
      </c>
      <c r="E160" s="17" t="s">
        <v>77</v>
      </c>
      <c r="F160" s="17" t="s">
        <v>12</v>
      </c>
      <c r="G160" s="17"/>
      <c r="H160" s="17" t="s">
        <v>38</v>
      </c>
      <c r="I160" s="17"/>
      <c r="J160" s="17"/>
      <c r="K160" s="17"/>
      <c r="L160" s="40">
        <v>55800</v>
      </c>
      <c r="M160" s="29">
        <v>55800</v>
      </c>
      <c r="N160" s="29">
        <v>0</v>
      </c>
      <c r="O160" s="29">
        <v>55800</v>
      </c>
      <c r="P160" s="29">
        <v>0</v>
      </c>
      <c r="Q160" s="29">
        <v>55800</v>
      </c>
      <c r="R160" s="29">
        <v>0</v>
      </c>
      <c r="S160" s="27">
        <v>0</v>
      </c>
      <c r="T160" s="27">
        <v>0</v>
      </c>
      <c r="U160" s="30">
        <v>9900</v>
      </c>
      <c r="V160" s="18">
        <f t="shared" si="66"/>
        <v>17.741935483870968</v>
      </c>
    </row>
    <row r="161" spans="1:22" ht="21" customHeight="1" outlineLevel="5">
      <c r="A161" s="6" t="s">
        <v>50</v>
      </c>
      <c r="B161" s="17" t="s">
        <v>44</v>
      </c>
      <c r="C161" s="17" t="s">
        <v>155</v>
      </c>
      <c r="D161" s="17" t="s">
        <v>157</v>
      </c>
      <c r="E161" s="17" t="s">
        <v>77</v>
      </c>
      <c r="F161" s="17" t="s">
        <v>12</v>
      </c>
      <c r="G161" s="17"/>
      <c r="H161" s="17" t="s">
        <v>51</v>
      </c>
      <c r="I161" s="17"/>
      <c r="J161" s="17"/>
      <c r="K161" s="17"/>
      <c r="L161" s="40">
        <v>2206500</v>
      </c>
      <c r="M161" s="29">
        <v>2206500</v>
      </c>
      <c r="N161" s="29">
        <v>0</v>
      </c>
      <c r="O161" s="29">
        <v>2206500</v>
      </c>
      <c r="P161" s="29">
        <v>0</v>
      </c>
      <c r="Q161" s="29">
        <v>2206500</v>
      </c>
      <c r="R161" s="29">
        <v>0</v>
      </c>
      <c r="S161" s="27">
        <v>0</v>
      </c>
      <c r="T161" s="27">
        <v>0</v>
      </c>
      <c r="U161" s="30">
        <v>1078003.19</v>
      </c>
      <c r="V161" s="18">
        <f t="shared" si="66"/>
        <v>48.855798323136185</v>
      </c>
    </row>
    <row r="162" spans="1:22" ht="30" customHeight="1" outlineLevel="5">
      <c r="A162" s="6" t="s">
        <v>52</v>
      </c>
      <c r="B162" s="17" t="s">
        <v>44</v>
      </c>
      <c r="C162" s="17" t="s">
        <v>155</v>
      </c>
      <c r="D162" s="17" t="s">
        <v>157</v>
      </c>
      <c r="E162" s="17" t="s">
        <v>77</v>
      </c>
      <c r="F162" s="17" t="s">
        <v>12</v>
      </c>
      <c r="G162" s="17"/>
      <c r="H162" s="17" t="s">
        <v>53</v>
      </c>
      <c r="I162" s="17"/>
      <c r="J162" s="17"/>
      <c r="K162" s="17"/>
      <c r="L162" s="40">
        <v>238000</v>
      </c>
      <c r="M162" s="29">
        <v>238000</v>
      </c>
      <c r="N162" s="29">
        <v>0</v>
      </c>
      <c r="O162" s="29">
        <v>238000</v>
      </c>
      <c r="P162" s="29">
        <v>0</v>
      </c>
      <c r="Q162" s="29">
        <v>238000</v>
      </c>
      <c r="R162" s="29">
        <v>0</v>
      </c>
      <c r="S162" s="27">
        <v>0</v>
      </c>
      <c r="T162" s="27">
        <v>0</v>
      </c>
      <c r="U162" s="30">
        <v>16648.5</v>
      </c>
      <c r="V162" s="18">
        <f t="shared" si="66"/>
        <v>6.9951680672268912</v>
      </c>
    </row>
    <row r="163" spans="1:22" ht="25.5" customHeight="1" outlineLevel="5">
      <c r="A163" s="6" t="s">
        <v>78</v>
      </c>
      <c r="B163" s="17" t="s">
        <v>44</v>
      </c>
      <c r="C163" s="17" t="s">
        <v>155</v>
      </c>
      <c r="D163" s="17" t="s">
        <v>157</v>
      </c>
      <c r="E163" s="17" t="s">
        <v>77</v>
      </c>
      <c r="F163" s="17" t="s">
        <v>12</v>
      </c>
      <c r="G163" s="17"/>
      <c r="H163" s="17" t="s">
        <v>79</v>
      </c>
      <c r="I163" s="17"/>
      <c r="J163" s="17"/>
      <c r="K163" s="17"/>
      <c r="L163" s="40">
        <v>474400</v>
      </c>
      <c r="M163" s="29">
        <v>474400</v>
      </c>
      <c r="N163" s="29">
        <v>0</v>
      </c>
      <c r="O163" s="29">
        <v>474400</v>
      </c>
      <c r="P163" s="29">
        <v>0</v>
      </c>
      <c r="Q163" s="29">
        <v>474400</v>
      </c>
      <c r="R163" s="29">
        <v>0</v>
      </c>
      <c r="S163" s="27">
        <v>0</v>
      </c>
      <c r="T163" s="27">
        <v>0</v>
      </c>
      <c r="U163" s="30">
        <v>37577.129999999997</v>
      </c>
      <c r="V163" s="18">
        <f t="shared" si="66"/>
        <v>7.92098018549747</v>
      </c>
    </row>
    <row r="164" spans="1:22" ht="25.5" customHeight="1" outlineLevel="5">
      <c r="A164" s="6"/>
      <c r="B164" s="17"/>
      <c r="C164" s="17"/>
      <c r="D164" s="17"/>
      <c r="E164" s="17"/>
      <c r="F164" s="17"/>
      <c r="G164" s="17"/>
      <c r="H164" s="21">
        <v>12901</v>
      </c>
      <c r="I164" s="17"/>
      <c r="J164" s="17"/>
      <c r="K164" s="17"/>
      <c r="L164" s="40">
        <v>14000</v>
      </c>
      <c r="M164" s="29"/>
      <c r="N164" s="29"/>
      <c r="O164" s="29"/>
      <c r="P164" s="29"/>
      <c r="Q164" s="29"/>
      <c r="R164" s="29"/>
      <c r="S164" s="27"/>
      <c r="T164" s="27"/>
      <c r="U164" s="30">
        <v>5489.33</v>
      </c>
      <c r="V164" s="18">
        <f t="shared" si="66"/>
        <v>39.209499999999998</v>
      </c>
    </row>
    <row r="165" spans="1:22" ht="30" customHeight="1" outlineLevel="5">
      <c r="A165" s="6" t="s">
        <v>56</v>
      </c>
      <c r="B165" s="17" t="s">
        <v>44</v>
      </c>
      <c r="C165" s="17" t="s">
        <v>155</v>
      </c>
      <c r="D165" s="17" t="s">
        <v>157</v>
      </c>
      <c r="E165" s="17" t="s">
        <v>77</v>
      </c>
      <c r="F165" s="17" t="s">
        <v>12</v>
      </c>
      <c r="G165" s="17"/>
      <c r="H165" s="17" t="s">
        <v>57</v>
      </c>
      <c r="I165" s="17"/>
      <c r="J165" s="17"/>
      <c r="K165" s="17"/>
      <c r="L165" s="40">
        <f>690000-14000</f>
        <v>676000</v>
      </c>
      <c r="M165" s="29">
        <v>690000</v>
      </c>
      <c r="N165" s="29">
        <v>0</v>
      </c>
      <c r="O165" s="29">
        <v>690000</v>
      </c>
      <c r="P165" s="29">
        <v>0</v>
      </c>
      <c r="Q165" s="29">
        <v>690000</v>
      </c>
      <c r="R165" s="29">
        <v>0</v>
      </c>
      <c r="S165" s="27">
        <v>0</v>
      </c>
      <c r="T165" s="27">
        <v>0</v>
      </c>
      <c r="U165" s="30">
        <v>348721</v>
      </c>
      <c r="V165" s="18">
        <f t="shared" si="66"/>
        <v>51.585946745562126</v>
      </c>
    </row>
    <row r="166" spans="1:22" ht="15" customHeight="1" outlineLevel="5">
      <c r="A166" s="6" t="s">
        <v>158</v>
      </c>
      <c r="B166" s="17" t="s">
        <v>44</v>
      </c>
      <c r="C166" s="17" t="s">
        <v>155</v>
      </c>
      <c r="D166" s="17" t="s">
        <v>157</v>
      </c>
      <c r="E166" s="17" t="s">
        <v>77</v>
      </c>
      <c r="F166" s="17" t="s">
        <v>12</v>
      </c>
      <c r="G166" s="17"/>
      <c r="H166" s="17" t="s">
        <v>159</v>
      </c>
      <c r="I166" s="17"/>
      <c r="J166" s="17"/>
      <c r="K166" s="17"/>
      <c r="L166" s="40">
        <v>3636000</v>
      </c>
      <c r="M166" s="29">
        <v>3636000</v>
      </c>
      <c r="N166" s="29">
        <v>0</v>
      </c>
      <c r="O166" s="29">
        <v>3636000</v>
      </c>
      <c r="P166" s="29">
        <v>0</v>
      </c>
      <c r="Q166" s="29">
        <v>3636000</v>
      </c>
      <c r="R166" s="29">
        <v>0</v>
      </c>
      <c r="S166" s="27">
        <v>0</v>
      </c>
      <c r="T166" s="27">
        <v>0</v>
      </c>
      <c r="U166" s="30">
        <v>974626.82</v>
      </c>
      <c r="V166" s="18">
        <f t="shared" si="66"/>
        <v>26.804918041804175</v>
      </c>
    </row>
    <row r="167" spans="1:22" ht="19.5" customHeight="1" outlineLevel="5">
      <c r="A167" s="6" t="s">
        <v>72</v>
      </c>
      <c r="B167" s="17" t="s">
        <v>44</v>
      </c>
      <c r="C167" s="17" t="s">
        <v>155</v>
      </c>
      <c r="D167" s="17" t="s">
        <v>157</v>
      </c>
      <c r="E167" s="17" t="s">
        <v>77</v>
      </c>
      <c r="F167" s="17" t="s">
        <v>12</v>
      </c>
      <c r="G167" s="17"/>
      <c r="H167" s="17" t="s">
        <v>73</v>
      </c>
      <c r="I167" s="17"/>
      <c r="J167" s="17"/>
      <c r="K167" s="17"/>
      <c r="L167" s="40">
        <v>5200</v>
      </c>
      <c r="M167" s="29">
        <v>5200</v>
      </c>
      <c r="N167" s="29">
        <v>0</v>
      </c>
      <c r="O167" s="29">
        <v>5200</v>
      </c>
      <c r="P167" s="29">
        <v>0</v>
      </c>
      <c r="Q167" s="29">
        <v>5200</v>
      </c>
      <c r="R167" s="29">
        <v>0</v>
      </c>
      <c r="S167" s="27">
        <v>0</v>
      </c>
      <c r="T167" s="27">
        <v>0</v>
      </c>
      <c r="U167" s="30">
        <v>3891.74</v>
      </c>
      <c r="V167" s="18">
        <f t="shared" si="66"/>
        <v>74.841153846153844</v>
      </c>
    </row>
    <row r="168" spans="1:22" ht="21" customHeight="1" outlineLevel="5">
      <c r="A168" s="6" t="s">
        <v>138</v>
      </c>
      <c r="B168" s="17" t="s">
        <v>44</v>
      </c>
      <c r="C168" s="17" t="s">
        <v>155</v>
      </c>
      <c r="D168" s="17" t="s">
        <v>157</v>
      </c>
      <c r="E168" s="17" t="s">
        <v>77</v>
      </c>
      <c r="F168" s="17" t="s">
        <v>12</v>
      </c>
      <c r="G168" s="17"/>
      <c r="H168" s="17" t="s">
        <v>139</v>
      </c>
      <c r="I168" s="17"/>
      <c r="J168" s="17"/>
      <c r="K168" s="17"/>
      <c r="L168" s="40">
        <v>875000</v>
      </c>
      <c r="M168" s="29">
        <v>875000</v>
      </c>
      <c r="N168" s="29">
        <v>0</v>
      </c>
      <c r="O168" s="29">
        <v>875000</v>
      </c>
      <c r="P168" s="29">
        <v>0</v>
      </c>
      <c r="Q168" s="29">
        <v>875000</v>
      </c>
      <c r="R168" s="29">
        <v>0</v>
      </c>
      <c r="S168" s="27">
        <v>0</v>
      </c>
      <c r="T168" s="27">
        <v>0</v>
      </c>
      <c r="U168" s="30">
        <v>481210.25</v>
      </c>
      <c r="V168" s="18">
        <f t="shared" si="66"/>
        <v>54.995457142857141</v>
      </c>
    </row>
    <row r="169" spans="1:22" ht="35.25" customHeight="1" outlineLevel="5">
      <c r="A169" s="6" t="s">
        <v>122</v>
      </c>
      <c r="B169" s="17" t="s">
        <v>44</v>
      </c>
      <c r="C169" s="17" t="s">
        <v>155</v>
      </c>
      <c r="D169" s="17" t="s">
        <v>157</v>
      </c>
      <c r="E169" s="17" t="s">
        <v>77</v>
      </c>
      <c r="F169" s="17" t="s">
        <v>12</v>
      </c>
      <c r="G169" s="17"/>
      <c r="H169" s="17" t="s">
        <v>123</v>
      </c>
      <c r="I169" s="17"/>
      <c r="J169" s="17"/>
      <c r="K169" s="17"/>
      <c r="L169" s="40">
        <v>122000</v>
      </c>
      <c r="M169" s="29">
        <v>122000</v>
      </c>
      <c r="N169" s="29">
        <v>0</v>
      </c>
      <c r="O169" s="29">
        <v>122000</v>
      </c>
      <c r="P169" s="29">
        <v>0</v>
      </c>
      <c r="Q169" s="29">
        <v>122000</v>
      </c>
      <c r="R169" s="29">
        <v>0</v>
      </c>
      <c r="S169" s="27">
        <v>0</v>
      </c>
      <c r="T169" s="27">
        <v>0</v>
      </c>
      <c r="U169" s="30">
        <v>3000</v>
      </c>
      <c r="V169" s="18">
        <f t="shared" si="66"/>
        <v>2.459016393442623</v>
      </c>
    </row>
    <row r="170" spans="1:22" ht="30" customHeight="1" outlineLevel="5">
      <c r="A170" s="6" t="s">
        <v>160</v>
      </c>
      <c r="B170" s="17" t="s">
        <v>44</v>
      </c>
      <c r="C170" s="17" t="s">
        <v>155</v>
      </c>
      <c r="D170" s="17" t="s">
        <v>157</v>
      </c>
      <c r="E170" s="17" t="s">
        <v>77</v>
      </c>
      <c r="F170" s="17" t="s">
        <v>12</v>
      </c>
      <c r="G170" s="17"/>
      <c r="H170" s="17" t="s">
        <v>161</v>
      </c>
      <c r="I170" s="17"/>
      <c r="J170" s="17"/>
      <c r="K170" s="17"/>
      <c r="L170" s="40">
        <v>5600</v>
      </c>
      <c r="M170" s="29">
        <v>5600</v>
      </c>
      <c r="N170" s="29">
        <v>0</v>
      </c>
      <c r="O170" s="29">
        <v>5600</v>
      </c>
      <c r="P170" s="29">
        <v>0</v>
      </c>
      <c r="Q170" s="29">
        <v>5600</v>
      </c>
      <c r="R170" s="29">
        <v>0</v>
      </c>
      <c r="S170" s="27">
        <v>0</v>
      </c>
      <c r="T170" s="27">
        <v>0</v>
      </c>
      <c r="U170" s="30">
        <v>0</v>
      </c>
      <c r="V170" s="18">
        <f t="shared" si="66"/>
        <v>0</v>
      </c>
    </row>
    <row r="171" spans="1:22" ht="22.5" customHeight="1" outlineLevel="5">
      <c r="A171" s="6" t="s">
        <v>162</v>
      </c>
      <c r="B171" s="17" t="s">
        <v>44</v>
      </c>
      <c r="C171" s="17" t="s">
        <v>155</v>
      </c>
      <c r="D171" s="17" t="s">
        <v>157</v>
      </c>
      <c r="E171" s="17" t="s">
        <v>77</v>
      </c>
      <c r="F171" s="17" t="s">
        <v>12</v>
      </c>
      <c r="G171" s="17"/>
      <c r="H171" s="17" t="s">
        <v>163</v>
      </c>
      <c r="I171" s="17"/>
      <c r="J171" s="17"/>
      <c r="K171" s="17"/>
      <c r="L171" s="40">
        <v>364000</v>
      </c>
      <c r="M171" s="29">
        <v>364000</v>
      </c>
      <c r="N171" s="29">
        <v>0</v>
      </c>
      <c r="O171" s="29">
        <v>364000</v>
      </c>
      <c r="P171" s="29">
        <v>0</v>
      </c>
      <c r="Q171" s="29">
        <v>364000</v>
      </c>
      <c r="R171" s="29">
        <v>0</v>
      </c>
      <c r="S171" s="27">
        <v>0</v>
      </c>
      <c r="T171" s="27">
        <v>0</v>
      </c>
      <c r="U171" s="30">
        <v>363906.44</v>
      </c>
      <c r="V171" s="18">
        <f t="shared" si="66"/>
        <v>99.974296703296702</v>
      </c>
    </row>
    <row r="172" spans="1:22" ht="49.5" customHeight="1" outlineLevel="3">
      <c r="A172" s="6" t="s">
        <v>164</v>
      </c>
      <c r="B172" s="17" t="s">
        <v>44</v>
      </c>
      <c r="C172" s="17" t="s">
        <v>155</v>
      </c>
      <c r="D172" s="17" t="s">
        <v>165</v>
      </c>
      <c r="E172" s="17" t="s">
        <v>12</v>
      </c>
      <c r="F172" s="17" t="s">
        <v>12</v>
      </c>
      <c r="G172" s="17"/>
      <c r="H172" s="17"/>
      <c r="I172" s="17"/>
      <c r="J172" s="17"/>
      <c r="K172" s="17"/>
      <c r="L172" s="40">
        <f>L173</f>
        <v>28448100</v>
      </c>
      <c r="M172" s="27">
        <f t="shared" ref="M172:U172" si="74">M173</f>
        <v>28448100</v>
      </c>
      <c r="N172" s="27">
        <f t="shared" si="74"/>
        <v>0</v>
      </c>
      <c r="O172" s="27">
        <f t="shared" si="74"/>
        <v>28448100</v>
      </c>
      <c r="P172" s="27">
        <f t="shared" si="74"/>
        <v>0</v>
      </c>
      <c r="Q172" s="27">
        <f t="shared" si="74"/>
        <v>28448100</v>
      </c>
      <c r="R172" s="27">
        <f t="shared" si="74"/>
        <v>0</v>
      </c>
      <c r="S172" s="27">
        <f t="shared" si="74"/>
        <v>0</v>
      </c>
      <c r="T172" s="27">
        <f t="shared" si="74"/>
        <v>0</v>
      </c>
      <c r="U172" s="28">
        <f t="shared" si="74"/>
        <v>7712025</v>
      </c>
      <c r="V172" s="18">
        <f t="shared" si="66"/>
        <v>27.109103947188036</v>
      </c>
    </row>
    <row r="173" spans="1:22" ht="64.5" customHeight="1" outlineLevel="4">
      <c r="A173" s="6" t="s">
        <v>76</v>
      </c>
      <c r="B173" s="17" t="s">
        <v>44</v>
      </c>
      <c r="C173" s="17" t="s">
        <v>155</v>
      </c>
      <c r="D173" s="17" t="s">
        <v>165</v>
      </c>
      <c r="E173" s="17" t="s">
        <v>77</v>
      </c>
      <c r="F173" s="17" t="s">
        <v>12</v>
      </c>
      <c r="G173" s="17"/>
      <c r="H173" s="17"/>
      <c r="I173" s="17"/>
      <c r="J173" s="17"/>
      <c r="K173" s="17"/>
      <c r="L173" s="40">
        <f>L174+L175</f>
        <v>28448100</v>
      </c>
      <c r="M173" s="27">
        <f t="shared" ref="M173:U173" si="75">M174+M175</f>
        <v>28448100</v>
      </c>
      <c r="N173" s="27">
        <f t="shared" si="75"/>
        <v>0</v>
      </c>
      <c r="O173" s="27">
        <f t="shared" si="75"/>
        <v>28448100</v>
      </c>
      <c r="P173" s="27">
        <f t="shared" si="75"/>
        <v>0</v>
      </c>
      <c r="Q173" s="27">
        <f t="shared" si="75"/>
        <v>28448100</v>
      </c>
      <c r="R173" s="27">
        <f t="shared" si="75"/>
        <v>0</v>
      </c>
      <c r="S173" s="27">
        <f t="shared" si="75"/>
        <v>0</v>
      </c>
      <c r="T173" s="27">
        <f t="shared" si="75"/>
        <v>0</v>
      </c>
      <c r="U173" s="28">
        <f t="shared" si="75"/>
        <v>7712025</v>
      </c>
      <c r="V173" s="18">
        <f t="shared" si="66"/>
        <v>27.109103947188036</v>
      </c>
    </row>
    <row r="174" spans="1:22" ht="18" customHeight="1" outlineLevel="5">
      <c r="A174" s="6" t="s">
        <v>21</v>
      </c>
      <c r="B174" s="17" t="s">
        <v>44</v>
      </c>
      <c r="C174" s="17" t="s">
        <v>155</v>
      </c>
      <c r="D174" s="17" t="s">
        <v>165</v>
      </c>
      <c r="E174" s="17" t="s">
        <v>77</v>
      </c>
      <c r="F174" s="17" t="s">
        <v>12</v>
      </c>
      <c r="G174" s="17"/>
      <c r="H174" s="17" t="s">
        <v>22</v>
      </c>
      <c r="I174" s="17"/>
      <c r="J174" s="17"/>
      <c r="K174" s="17"/>
      <c r="L174" s="40">
        <v>21853000</v>
      </c>
      <c r="M174" s="29">
        <v>21853000</v>
      </c>
      <c r="N174" s="29">
        <v>0</v>
      </c>
      <c r="O174" s="29">
        <v>21853000</v>
      </c>
      <c r="P174" s="29">
        <v>0</v>
      </c>
      <c r="Q174" s="29">
        <v>21853000</v>
      </c>
      <c r="R174" s="29">
        <v>0</v>
      </c>
      <c r="S174" s="27">
        <v>0</v>
      </c>
      <c r="T174" s="27">
        <v>0</v>
      </c>
      <c r="U174" s="30">
        <v>6094375</v>
      </c>
      <c r="V174" s="18">
        <f t="shared" si="66"/>
        <v>27.888047407678577</v>
      </c>
    </row>
    <row r="175" spans="1:22" ht="30" customHeight="1" outlineLevel="5">
      <c r="A175" s="6" t="s">
        <v>25</v>
      </c>
      <c r="B175" s="17" t="s">
        <v>44</v>
      </c>
      <c r="C175" s="17" t="s">
        <v>155</v>
      </c>
      <c r="D175" s="17" t="s">
        <v>165</v>
      </c>
      <c r="E175" s="17" t="s">
        <v>77</v>
      </c>
      <c r="F175" s="17" t="s">
        <v>12</v>
      </c>
      <c r="G175" s="17"/>
      <c r="H175" s="17" t="s">
        <v>26</v>
      </c>
      <c r="I175" s="17"/>
      <c r="J175" s="17"/>
      <c r="K175" s="17"/>
      <c r="L175" s="40">
        <v>6595100</v>
      </c>
      <c r="M175" s="29">
        <v>6595100</v>
      </c>
      <c r="N175" s="29">
        <v>0</v>
      </c>
      <c r="O175" s="29">
        <v>6595100</v>
      </c>
      <c r="P175" s="29">
        <v>0</v>
      </c>
      <c r="Q175" s="29">
        <v>6595100</v>
      </c>
      <c r="R175" s="29">
        <v>0</v>
      </c>
      <c r="S175" s="27">
        <v>0</v>
      </c>
      <c r="T175" s="27">
        <v>0</v>
      </c>
      <c r="U175" s="30">
        <v>1617650</v>
      </c>
      <c r="V175" s="18">
        <f t="shared" si="66"/>
        <v>24.528058710254584</v>
      </c>
    </row>
    <row r="176" spans="1:22" ht="34.5" customHeight="1" outlineLevel="3">
      <c r="A176" s="6" t="s">
        <v>166</v>
      </c>
      <c r="B176" s="17" t="s">
        <v>44</v>
      </c>
      <c r="C176" s="17" t="s">
        <v>155</v>
      </c>
      <c r="D176" s="17" t="s">
        <v>167</v>
      </c>
      <c r="E176" s="17" t="s">
        <v>12</v>
      </c>
      <c r="F176" s="17" t="s">
        <v>12</v>
      </c>
      <c r="G176" s="17"/>
      <c r="H176" s="17"/>
      <c r="I176" s="17"/>
      <c r="J176" s="17"/>
      <c r="K176" s="17"/>
      <c r="L176" s="40">
        <f>L177</f>
        <v>225000</v>
      </c>
      <c r="M176" s="27">
        <f t="shared" ref="M176:U176" si="76">M177</f>
        <v>225000</v>
      </c>
      <c r="N176" s="27">
        <f t="shared" si="76"/>
        <v>0</v>
      </c>
      <c r="O176" s="27">
        <f t="shared" si="76"/>
        <v>225000</v>
      </c>
      <c r="P176" s="27">
        <f t="shared" si="76"/>
        <v>0</v>
      </c>
      <c r="Q176" s="27">
        <f t="shared" si="76"/>
        <v>225000</v>
      </c>
      <c r="R176" s="27">
        <f t="shared" si="76"/>
        <v>0</v>
      </c>
      <c r="S176" s="27">
        <f t="shared" si="76"/>
        <v>0</v>
      </c>
      <c r="T176" s="27">
        <f t="shared" si="76"/>
        <v>0</v>
      </c>
      <c r="U176" s="28">
        <f t="shared" si="76"/>
        <v>57580.92</v>
      </c>
      <c r="V176" s="18">
        <f t="shared" si="66"/>
        <v>25.591520000000003</v>
      </c>
    </row>
    <row r="177" spans="1:22" ht="20.25" customHeight="1" outlineLevel="4">
      <c r="A177" s="6" t="s">
        <v>100</v>
      </c>
      <c r="B177" s="17" t="s">
        <v>44</v>
      </c>
      <c r="C177" s="17" t="s">
        <v>155</v>
      </c>
      <c r="D177" s="17" t="s">
        <v>167</v>
      </c>
      <c r="E177" s="17" t="s">
        <v>101</v>
      </c>
      <c r="F177" s="17" t="s">
        <v>12</v>
      </c>
      <c r="G177" s="17"/>
      <c r="H177" s="17"/>
      <c r="I177" s="17"/>
      <c r="J177" s="17"/>
      <c r="K177" s="17"/>
      <c r="L177" s="40">
        <f>L178+L179</f>
        <v>225000</v>
      </c>
      <c r="M177" s="27">
        <f t="shared" ref="M177:U177" si="77">M178+M179</f>
        <v>225000</v>
      </c>
      <c r="N177" s="27">
        <f t="shared" si="77"/>
        <v>0</v>
      </c>
      <c r="O177" s="27">
        <f t="shared" si="77"/>
        <v>225000</v>
      </c>
      <c r="P177" s="27">
        <f t="shared" si="77"/>
        <v>0</v>
      </c>
      <c r="Q177" s="27">
        <f t="shared" si="77"/>
        <v>225000</v>
      </c>
      <c r="R177" s="27">
        <f t="shared" si="77"/>
        <v>0</v>
      </c>
      <c r="S177" s="27">
        <f t="shared" si="77"/>
        <v>0</v>
      </c>
      <c r="T177" s="27">
        <f t="shared" si="77"/>
        <v>0</v>
      </c>
      <c r="U177" s="28">
        <f t="shared" si="77"/>
        <v>57580.92</v>
      </c>
      <c r="V177" s="18">
        <f t="shared" si="66"/>
        <v>25.591520000000003</v>
      </c>
    </row>
    <row r="178" spans="1:22" ht="30" customHeight="1" outlineLevel="5">
      <c r="A178" s="6" t="s">
        <v>52</v>
      </c>
      <c r="B178" s="17" t="s">
        <v>44</v>
      </c>
      <c r="C178" s="17" t="s">
        <v>155</v>
      </c>
      <c r="D178" s="17" t="s">
        <v>167</v>
      </c>
      <c r="E178" s="17" t="s">
        <v>101</v>
      </c>
      <c r="F178" s="17" t="s">
        <v>12</v>
      </c>
      <c r="G178" s="17"/>
      <c r="H178" s="17" t="s">
        <v>53</v>
      </c>
      <c r="I178" s="17"/>
      <c r="J178" s="17"/>
      <c r="K178" s="17"/>
      <c r="L178" s="40">
        <v>101000</v>
      </c>
      <c r="M178" s="29">
        <v>101000</v>
      </c>
      <c r="N178" s="29">
        <v>0</v>
      </c>
      <c r="O178" s="29">
        <v>101000</v>
      </c>
      <c r="P178" s="29">
        <v>0</v>
      </c>
      <c r="Q178" s="29">
        <v>101000</v>
      </c>
      <c r="R178" s="29">
        <v>0</v>
      </c>
      <c r="S178" s="27">
        <v>0</v>
      </c>
      <c r="T178" s="27">
        <v>0</v>
      </c>
      <c r="U178" s="30">
        <v>26476.92</v>
      </c>
      <c r="V178" s="18">
        <f t="shared" si="66"/>
        <v>26.21477227722772</v>
      </c>
    </row>
    <row r="179" spans="1:22" ht="21" customHeight="1" outlineLevel="5">
      <c r="A179" s="6" t="s">
        <v>78</v>
      </c>
      <c r="B179" s="17" t="s">
        <v>44</v>
      </c>
      <c r="C179" s="17" t="s">
        <v>155</v>
      </c>
      <c r="D179" s="17" t="s">
        <v>167</v>
      </c>
      <c r="E179" s="17" t="s">
        <v>101</v>
      </c>
      <c r="F179" s="17" t="s">
        <v>12</v>
      </c>
      <c r="G179" s="17"/>
      <c r="H179" s="17" t="s">
        <v>79</v>
      </c>
      <c r="I179" s="17"/>
      <c r="J179" s="17"/>
      <c r="K179" s="17"/>
      <c r="L179" s="40">
        <v>124000</v>
      </c>
      <c r="M179" s="29">
        <v>124000</v>
      </c>
      <c r="N179" s="29">
        <v>0</v>
      </c>
      <c r="O179" s="29">
        <v>124000</v>
      </c>
      <c r="P179" s="29">
        <v>0</v>
      </c>
      <c r="Q179" s="29">
        <v>124000</v>
      </c>
      <c r="R179" s="29">
        <v>0</v>
      </c>
      <c r="S179" s="27">
        <v>0</v>
      </c>
      <c r="T179" s="27">
        <v>0</v>
      </c>
      <c r="U179" s="30">
        <v>31104</v>
      </c>
      <c r="V179" s="18">
        <f t="shared" si="66"/>
        <v>25.083870967741934</v>
      </c>
    </row>
    <row r="180" spans="1:22" ht="15" customHeight="1" outlineLevel="2">
      <c r="A180" s="6" t="s">
        <v>168</v>
      </c>
      <c r="B180" s="17" t="s">
        <v>44</v>
      </c>
      <c r="C180" s="17" t="s">
        <v>169</v>
      </c>
      <c r="D180" s="17" t="s">
        <v>11</v>
      </c>
      <c r="E180" s="17" t="s">
        <v>12</v>
      </c>
      <c r="F180" s="17" t="s">
        <v>12</v>
      </c>
      <c r="G180" s="17"/>
      <c r="H180" s="17"/>
      <c r="I180" s="17"/>
      <c r="J180" s="17"/>
      <c r="K180" s="17"/>
      <c r="L180" s="40">
        <f t="shared" ref="L180:U180" si="78">L181+L198+L212+L219+L222</f>
        <v>58577004</v>
      </c>
      <c r="M180" s="27">
        <f t="shared" si="78"/>
        <v>58314504</v>
      </c>
      <c r="N180" s="27">
        <f t="shared" si="78"/>
        <v>0</v>
      </c>
      <c r="O180" s="27">
        <f t="shared" si="78"/>
        <v>58314504</v>
      </c>
      <c r="P180" s="27">
        <f t="shared" si="78"/>
        <v>0</v>
      </c>
      <c r="Q180" s="27">
        <f t="shared" si="78"/>
        <v>58314504</v>
      </c>
      <c r="R180" s="27">
        <f t="shared" si="78"/>
        <v>0</v>
      </c>
      <c r="S180" s="27">
        <f t="shared" si="78"/>
        <v>0</v>
      </c>
      <c r="T180" s="27">
        <f t="shared" si="78"/>
        <v>0</v>
      </c>
      <c r="U180" s="28">
        <f t="shared" si="78"/>
        <v>19194093.390000001</v>
      </c>
      <c r="V180" s="18">
        <f t="shared" si="66"/>
        <v>32.76728422300328</v>
      </c>
    </row>
    <row r="181" spans="1:22" ht="20.25" customHeight="1" outlineLevel="3">
      <c r="A181" s="6" t="s">
        <v>170</v>
      </c>
      <c r="B181" s="17" t="s">
        <v>44</v>
      </c>
      <c r="C181" s="17" t="s">
        <v>169</v>
      </c>
      <c r="D181" s="17" t="s">
        <v>171</v>
      </c>
      <c r="E181" s="17" t="s">
        <v>12</v>
      </c>
      <c r="F181" s="17" t="s">
        <v>12</v>
      </c>
      <c r="G181" s="17"/>
      <c r="H181" s="17"/>
      <c r="I181" s="17"/>
      <c r="J181" s="17"/>
      <c r="K181" s="17"/>
      <c r="L181" s="40">
        <f>L182</f>
        <v>13085000</v>
      </c>
      <c r="M181" s="27">
        <f t="shared" ref="M181:U181" si="79">M182</f>
        <v>13085000</v>
      </c>
      <c r="N181" s="27">
        <f t="shared" si="79"/>
        <v>0</v>
      </c>
      <c r="O181" s="27">
        <f t="shared" si="79"/>
        <v>13085000</v>
      </c>
      <c r="P181" s="27">
        <f t="shared" si="79"/>
        <v>0</v>
      </c>
      <c r="Q181" s="27">
        <f t="shared" si="79"/>
        <v>13085000</v>
      </c>
      <c r="R181" s="27">
        <f t="shared" si="79"/>
        <v>0</v>
      </c>
      <c r="S181" s="27">
        <f t="shared" si="79"/>
        <v>0</v>
      </c>
      <c r="T181" s="27">
        <f t="shared" si="79"/>
        <v>0</v>
      </c>
      <c r="U181" s="28">
        <f t="shared" si="79"/>
        <v>5399845.8000000007</v>
      </c>
      <c r="V181" s="18">
        <f t="shared" si="66"/>
        <v>41.267449751624</v>
      </c>
    </row>
    <row r="182" spans="1:22" ht="63.75" customHeight="1" outlineLevel="4">
      <c r="A182" s="6" t="s">
        <v>76</v>
      </c>
      <c r="B182" s="17" t="s">
        <v>44</v>
      </c>
      <c r="C182" s="17" t="s">
        <v>169</v>
      </c>
      <c r="D182" s="17" t="s">
        <v>171</v>
      </c>
      <c r="E182" s="17" t="s">
        <v>77</v>
      </c>
      <c r="F182" s="17" t="s">
        <v>12</v>
      </c>
      <c r="G182" s="17"/>
      <c r="H182" s="17"/>
      <c r="I182" s="17"/>
      <c r="J182" s="17"/>
      <c r="K182" s="17"/>
      <c r="L182" s="40">
        <f>SUM(L183:L197)</f>
        <v>13085000</v>
      </c>
      <c r="M182" s="27">
        <f t="shared" ref="M182:U182" si="80">SUM(M183:M197)</f>
        <v>13085000</v>
      </c>
      <c r="N182" s="27">
        <f t="shared" si="80"/>
        <v>0</v>
      </c>
      <c r="O182" s="27">
        <f t="shared" si="80"/>
        <v>13085000</v>
      </c>
      <c r="P182" s="27">
        <f t="shared" si="80"/>
        <v>0</v>
      </c>
      <c r="Q182" s="27">
        <f t="shared" si="80"/>
        <v>13085000</v>
      </c>
      <c r="R182" s="27">
        <f t="shared" si="80"/>
        <v>0</v>
      </c>
      <c r="S182" s="27">
        <f t="shared" si="80"/>
        <v>0</v>
      </c>
      <c r="T182" s="27">
        <f t="shared" si="80"/>
        <v>0</v>
      </c>
      <c r="U182" s="28">
        <f t="shared" si="80"/>
        <v>5399845.8000000007</v>
      </c>
      <c r="V182" s="18">
        <f t="shared" si="66"/>
        <v>41.267449751624</v>
      </c>
    </row>
    <row r="183" spans="1:22" ht="18.75" customHeight="1" outlineLevel="5">
      <c r="A183" s="6" t="s">
        <v>21</v>
      </c>
      <c r="B183" s="17" t="s">
        <v>44</v>
      </c>
      <c r="C183" s="17" t="s">
        <v>169</v>
      </c>
      <c r="D183" s="17" t="s">
        <v>171</v>
      </c>
      <c r="E183" s="17" t="s">
        <v>77</v>
      </c>
      <c r="F183" s="17" t="s">
        <v>12</v>
      </c>
      <c r="G183" s="17"/>
      <c r="H183" s="17" t="s">
        <v>22</v>
      </c>
      <c r="I183" s="17"/>
      <c r="J183" s="17"/>
      <c r="K183" s="17"/>
      <c r="L183" s="40">
        <v>4410000</v>
      </c>
      <c r="M183" s="29">
        <v>4410000</v>
      </c>
      <c r="N183" s="29">
        <v>0</v>
      </c>
      <c r="O183" s="29">
        <v>4410000</v>
      </c>
      <c r="P183" s="29">
        <v>0</v>
      </c>
      <c r="Q183" s="29">
        <v>4410000</v>
      </c>
      <c r="R183" s="29">
        <v>0</v>
      </c>
      <c r="S183" s="27">
        <v>0</v>
      </c>
      <c r="T183" s="27">
        <v>0</v>
      </c>
      <c r="U183" s="30">
        <v>1213100</v>
      </c>
      <c r="V183" s="18">
        <f t="shared" si="66"/>
        <v>27.50793650793651</v>
      </c>
    </row>
    <row r="184" spans="1:22" ht="18.75" customHeight="1" outlineLevel="5">
      <c r="A184" s="6"/>
      <c r="B184" s="17"/>
      <c r="C184" s="17"/>
      <c r="D184" s="17"/>
      <c r="E184" s="17"/>
      <c r="F184" s="17"/>
      <c r="G184" s="17"/>
      <c r="H184" s="21">
        <v>12120</v>
      </c>
      <c r="I184" s="17"/>
      <c r="J184" s="17"/>
      <c r="K184" s="17"/>
      <c r="L184" s="40">
        <v>1000</v>
      </c>
      <c r="M184" s="29"/>
      <c r="N184" s="29"/>
      <c r="O184" s="29"/>
      <c r="P184" s="29"/>
      <c r="Q184" s="29"/>
      <c r="R184" s="29"/>
      <c r="S184" s="27"/>
      <c r="T184" s="27"/>
      <c r="U184" s="30">
        <v>422.58</v>
      </c>
      <c r="V184" s="18">
        <f t="shared" si="66"/>
        <v>42.258000000000003</v>
      </c>
    </row>
    <row r="185" spans="1:22" ht="30" customHeight="1" outlineLevel="5">
      <c r="A185" s="6" t="s">
        <v>25</v>
      </c>
      <c r="B185" s="17" t="s">
        <v>44</v>
      </c>
      <c r="C185" s="17" t="s">
        <v>169</v>
      </c>
      <c r="D185" s="17" t="s">
        <v>171</v>
      </c>
      <c r="E185" s="17" t="s">
        <v>77</v>
      </c>
      <c r="F185" s="17" t="s">
        <v>12</v>
      </c>
      <c r="G185" s="17"/>
      <c r="H185" s="17" t="s">
        <v>26</v>
      </c>
      <c r="I185" s="17"/>
      <c r="J185" s="17"/>
      <c r="K185" s="17"/>
      <c r="L185" s="40">
        <v>1112800</v>
      </c>
      <c r="M185" s="29">
        <v>1112800</v>
      </c>
      <c r="N185" s="29">
        <v>0</v>
      </c>
      <c r="O185" s="29">
        <v>1112800</v>
      </c>
      <c r="P185" s="29">
        <v>0</v>
      </c>
      <c r="Q185" s="29">
        <v>1112800</v>
      </c>
      <c r="R185" s="29">
        <v>0</v>
      </c>
      <c r="S185" s="27">
        <v>0</v>
      </c>
      <c r="T185" s="27">
        <v>0</v>
      </c>
      <c r="U185" s="30">
        <v>344500</v>
      </c>
      <c r="V185" s="18">
        <f t="shared" si="66"/>
        <v>30.957943925233643</v>
      </c>
    </row>
    <row r="186" spans="1:22" ht="15" customHeight="1" outlineLevel="5">
      <c r="A186" s="6" t="s">
        <v>37</v>
      </c>
      <c r="B186" s="17" t="s">
        <v>44</v>
      </c>
      <c r="C186" s="17" t="s">
        <v>169</v>
      </c>
      <c r="D186" s="17" t="s">
        <v>171</v>
      </c>
      <c r="E186" s="17" t="s">
        <v>77</v>
      </c>
      <c r="F186" s="17" t="s">
        <v>12</v>
      </c>
      <c r="G186" s="17"/>
      <c r="H186" s="17" t="s">
        <v>38</v>
      </c>
      <c r="I186" s="17"/>
      <c r="J186" s="17"/>
      <c r="K186" s="17"/>
      <c r="L186" s="40">
        <v>41983.99</v>
      </c>
      <c r="M186" s="29">
        <v>41983.99</v>
      </c>
      <c r="N186" s="29">
        <v>0</v>
      </c>
      <c r="O186" s="29">
        <v>41983.99</v>
      </c>
      <c r="P186" s="29">
        <v>0</v>
      </c>
      <c r="Q186" s="29">
        <v>41983.99</v>
      </c>
      <c r="R186" s="29">
        <v>0</v>
      </c>
      <c r="S186" s="27">
        <v>0</v>
      </c>
      <c r="T186" s="27">
        <v>0</v>
      </c>
      <c r="U186" s="30">
        <v>12300</v>
      </c>
      <c r="V186" s="18">
        <f t="shared" si="66"/>
        <v>29.29688197810642</v>
      </c>
    </row>
    <row r="187" spans="1:22" ht="18.75" customHeight="1" outlineLevel="5">
      <c r="A187" s="6" t="s">
        <v>50</v>
      </c>
      <c r="B187" s="17" t="s">
        <v>44</v>
      </c>
      <c r="C187" s="17" t="s">
        <v>169</v>
      </c>
      <c r="D187" s="17" t="s">
        <v>171</v>
      </c>
      <c r="E187" s="17" t="s">
        <v>77</v>
      </c>
      <c r="F187" s="17" t="s">
        <v>12</v>
      </c>
      <c r="G187" s="17"/>
      <c r="H187" s="17" t="s">
        <v>51</v>
      </c>
      <c r="I187" s="17"/>
      <c r="J187" s="17"/>
      <c r="K187" s="17"/>
      <c r="L187" s="40">
        <v>2717000</v>
      </c>
      <c r="M187" s="29">
        <v>2717000</v>
      </c>
      <c r="N187" s="29">
        <v>0</v>
      </c>
      <c r="O187" s="29">
        <v>2717000</v>
      </c>
      <c r="P187" s="29">
        <v>0</v>
      </c>
      <c r="Q187" s="29">
        <v>2717000</v>
      </c>
      <c r="R187" s="29">
        <v>0</v>
      </c>
      <c r="S187" s="27">
        <v>0</v>
      </c>
      <c r="T187" s="27">
        <v>0</v>
      </c>
      <c r="U187" s="30">
        <v>2026255.55</v>
      </c>
      <c r="V187" s="18">
        <f t="shared" si="66"/>
        <v>74.576943319838065</v>
      </c>
    </row>
    <row r="188" spans="1:22" ht="30" customHeight="1" outlineLevel="5">
      <c r="A188" s="6" t="s">
        <v>52</v>
      </c>
      <c r="B188" s="17" t="s">
        <v>44</v>
      </c>
      <c r="C188" s="17" t="s">
        <v>169</v>
      </c>
      <c r="D188" s="17" t="s">
        <v>171</v>
      </c>
      <c r="E188" s="17" t="s">
        <v>77</v>
      </c>
      <c r="F188" s="17" t="s">
        <v>12</v>
      </c>
      <c r="G188" s="17"/>
      <c r="H188" s="17" t="s">
        <v>53</v>
      </c>
      <c r="I188" s="17"/>
      <c r="J188" s="17"/>
      <c r="K188" s="17"/>
      <c r="L188" s="40">
        <f>316000-1000</f>
        <v>315000</v>
      </c>
      <c r="M188" s="29">
        <v>316000</v>
      </c>
      <c r="N188" s="29">
        <v>0</v>
      </c>
      <c r="O188" s="29">
        <v>316000</v>
      </c>
      <c r="P188" s="29">
        <v>0</v>
      </c>
      <c r="Q188" s="29">
        <v>316000</v>
      </c>
      <c r="R188" s="29">
        <v>0</v>
      </c>
      <c r="S188" s="27">
        <v>0</v>
      </c>
      <c r="T188" s="27">
        <v>0</v>
      </c>
      <c r="U188" s="30">
        <v>44215.62</v>
      </c>
      <c r="V188" s="18">
        <f t="shared" si="66"/>
        <v>14.036704761904762</v>
      </c>
    </row>
    <row r="189" spans="1:22" ht="23.25" customHeight="1" outlineLevel="5">
      <c r="A189" s="6" t="s">
        <v>78</v>
      </c>
      <c r="B189" s="17" t="s">
        <v>44</v>
      </c>
      <c r="C189" s="17" t="s">
        <v>169</v>
      </c>
      <c r="D189" s="17" t="s">
        <v>171</v>
      </c>
      <c r="E189" s="17" t="s">
        <v>77</v>
      </c>
      <c r="F189" s="17" t="s">
        <v>12</v>
      </c>
      <c r="G189" s="17"/>
      <c r="H189" s="17" t="s">
        <v>79</v>
      </c>
      <c r="I189" s="17"/>
      <c r="J189" s="17"/>
      <c r="K189" s="17"/>
      <c r="L189" s="40">
        <v>908250</v>
      </c>
      <c r="M189" s="29">
        <v>908250</v>
      </c>
      <c r="N189" s="29">
        <v>0</v>
      </c>
      <c r="O189" s="29">
        <v>908250</v>
      </c>
      <c r="P189" s="29">
        <v>0</v>
      </c>
      <c r="Q189" s="29">
        <v>908250</v>
      </c>
      <c r="R189" s="29">
        <v>0</v>
      </c>
      <c r="S189" s="27">
        <v>0</v>
      </c>
      <c r="T189" s="27">
        <v>0</v>
      </c>
      <c r="U189" s="30">
        <v>133527.01</v>
      </c>
      <c r="V189" s="18">
        <f t="shared" si="66"/>
        <v>14.701570052298377</v>
      </c>
    </row>
    <row r="190" spans="1:22" ht="15" customHeight="1" outlineLevel="5">
      <c r="A190" s="6" t="s">
        <v>158</v>
      </c>
      <c r="B190" s="17" t="s">
        <v>44</v>
      </c>
      <c r="C190" s="17" t="s">
        <v>169</v>
      </c>
      <c r="D190" s="17" t="s">
        <v>171</v>
      </c>
      <c r="E190" s="17" t="s">
        <v>77</v>
      </c>
      <c r="F190" s="17" t="s">
        <v>12</v>
      </c>
      <c r="G190" s="17"/>
      <c r="H190" s="17" t="s">
        <v>172</v>
      </c>
      <c r="I190" s="17"/>
      <c r="J190" s="17"/>
      <c r="K190" s="17"/>
      <c r="L190" s="40">
        <v>750750</v>
      </c>
      <c r="M190" s="29">
        <v>750750</v>
      </c>
      <c r="N190" s="29">
        <v>0</v>
      </c>
      <c r="O190" s="29">
        <v>750750</v>
      </c>
      <c r="P190" s="29">
        <v>0</v>
      </c>
      <c r="Q190" s="29">
        <v>750750</v>
      </c>
      <c r="R190" s="29">
        <v>0</v>
      </c>
      <c r="S190" s="27">
        <v>0</v>
      </c>
      <c r="T190" s="27">
        <v>0</v>
      </c>
      <c r="U190" s="30">
        <v>112890.5</v>
      </c>
      <c r="V190" s="18">
        <f t="shared" si="66"/>
        <v>15.037029637029637</v>
      </c>
    </row>
    <row r="191" spans="1:22" ht="18.75" customHeight="1" outlineLevel="5">
      <c r="A191" s="6" t="s">
        <v>296</v>
      </c>
      <c r="B191" s="17"/>
      <c r="C191" s="17"/>
      <c r="D191" s="17"/>
      <c r="E191" s="17"/>
      <c r="F191" s="17"/>
      <c r="G191" s="17"/>
      <c r="H191" s="21">
        <v>12901</v>
      </c>
      <c r="I191" s="17"/>
      <c r="J191" s="17"/>
      <c r="K191" s="17"/>
      <c r="L191" s="40">
        <v>10000</v>
      </c>
      <c r="M191" s="29"/>
      <c r="N191" s="29"/>
      <c r="O191" s="29"/>
      <c r="P191" s="29"/>
      <c r="Q191" s="29"/>
      <c r="R191" s="29"/>
      <c r="S191" s="27"/>
      <c r="T191" s="27"/>
      <c r="U191" s="30">
        <v>4296.1400000000003</v>
      </c>
      <c r="V191" s="18">
        <f t="shared" si="66"/>
        <v>42.961400000000005</v>
      </c>
    </row>
    <row r="192" spans="1:22" ht="20.25" customHeight="1" outlineLevel="5">
      <c r="A192" s="6" t="s">
        <v>56</v>
      </c>
      <c r="B192" s="17" t="s">
        <v>44</v>
      </c>
      <c r="C192" s="17" t="s">
        <v>169</v>
      </c>
      <c r="D192" s="17" t="s">
        <v>171</v>
      </c>
      <c r="E192" s="17" t="s">
        <v>77</v>
      </c>
      <c r="F192" s="17" t="s">
        <v>12</v>
      </c>
      <c r="G192" s="17"/>
      <c r="H192" s="17" t="s">
        <v>57</v>
      </c>
      <c r="I192" s="17"/>
      <c r="J192" s="17"/>
      <c r="K192" s="17"/>
      <c r="L192" s="40">
        <f>1200000-10000</f>
        <v>1190000</v>
      </c>
      <c r="M192" s="29">
        <v>1200000</v>
      </c>
      <c r="N192" s="29">
        <v>0</v>
      </c>
      <c r="O192" s="29">
        <v>1200000</v>
      </c>
      <c r="P192" s="29">
        <v>0</v>
      </c>
      <c r="Q192" s="29">
        <v>1200000</v>
      </c>
      <c r="R192" s="29">
        <v>0</v>
      </c>
      <c r="S192" s="27">
        <v>0</v>
      </c>
      <c r="T192" s="27">
        <v>0</v>
      </c>
      <c r="U192" s="30">
        <v>517324.96</v>
      </c>
      <c r="V192" s="18">
        <f t="shared" si="66"/>
        <v>43.472685714285717</v>
      </c>
    </row>
    <row r="193" spans="1:22" ht="34.5" customHeight="1" outlineLevel="5">
      <c r="A193" s="6" t="s">
        <v>82</v>
      </c>
      <c r="B193" s="17" t="s">
        <v>44</v>
      </c>
      <c r="C193" s="17" t="s">
        <v>169</v>
      </c>
      <c r="D193" s="17" t="s">
        <v>171</v>
      </c>
      <c r="E193" s="17" t="s">
        <v>77</v>
      </c>
      <c r="F193" s="17" t="s">
        <v>12</v>
      </c>
      <c r="G193" s="17"/>
      <c r="H193" s="17" t="s">
        <v>83</v>
      </c>
      <c r="I193" s="17"/>
      <c r="J193" s="17"/>
      <c r="K193" s="17"/>
      <c r="L193" s="40">
        <v>30000</v>
      </c>
      <c r="M193" s="29">
        <v>30000</v>
      </c>
      <c r="N193" s="29">
        <v>0</v>
      </c>
      <c r="O193" s="29">
        <v>30000</v>
      </c>
      <c r="P193" s="29">
        <v>0</v>
      </c>
      <c r="Q193" s="29">
        <v>30000</v>
      </c>
      <c r="R193" s="29">
        <v>0</v>
      </c>
      <c r="S193" s="27">
        <v>0</v>
      </c>
      <c r="T193" s="27">
        <v>0</v>
      </c>
      <c r="U193" s="30">
        <v>0</v>
      </c>
      <c r="V193" s="18">
        <f t="shared" si="66"/>
        <v>0</v>
      </c>
    </row>
    <row r="194" spans="1:22" ht="33" customHeight="1" outlineLevel="5">
      <c r="A194" s="6" t="s">
        <v>86</v>
      </c>
      <c r="B194" s="17" t="s">
        <v>44</v>
      </c>
      <c r="C194" s="17" t="s">
        <v>169</v>
      </c>
      <c r="D194" s="17" t="s">
        <v>171</v>
      </c>
      <c r="E194" s="17" t="s">
        <v>77</v>
      </c>
      <c r="F194" s="17" t="s">
        <v>12</v>
      </c>
      <c r="G194" s="17"/>
      <c r="H194" s="17" t="s">
        <v>87</v>
      </c>
      <c r="I194" s="17"/>
      <c r="J194" s="17"/>
      <c r="K194" s="17"/>
      <c r="L194" s="40">
        <v>77200</v>
      </c>
      <c r="M194" s="29">
        <v>77200</v>
      </c>
      <c r="N194" s="29">
        <v>0</v>
      </c>
      <c r="O194" s="29">
        <v>77200</v>
      </c>
      <c r="P194" s="29">
        <v>0</v>
      </c>
      <c r="Q194" s="29">
        <v>77200</v>
      </c>
      <c r="R194" s="29">
        <v>0</v>
      </c>
      <c r="S194" s="27">
        <v>0</v>
      </c>
      <c r="T194" s="27">
        <v>0</v>
      </c>
      <c r="U194" s="30">
        <v>77200</v>
      </c>
      <c r="V194" s="18">
        <f t="shared" si="66"/>
        <v>100</v>
      </c>
    </row>
    <row r="195" spans="1:22" ht="20.25" customHeight="1" outlineLevel="5">
      <c r="A195" s="6" t="s">
        <v>72</v>
      </c>
      <c r="B195" s="17" t="s">
        <v>44</v>
      </c>
      <c r="C195" s="17" t="s">
        <v>169</v>
      </c>
      <c r="D195" s="17" t="s">
        <v>171</v>
      </c>
      <c r="E195" s="17" t="s">
        <v>77</v>
      </c>
      <c r="F195" s="17" t="s">
        <v>12</v>
      </c>
      <c r="G195" s="17"/>
      <c r="H195" s="17" t="s">
        <v>73</v>
      </c>
      <c r="I195" s="17"/>
      <c r="J195" s="17"/>
      <c r="K195" s="17"/>
      <c r="L195" s="40">
        <v>4016.01</v>
      </c>
      <c r="M195" s="29">
        <v>4016.01</v>
      </c>
      <c r="N195" s="29">
        <v>0</v>
      </c>
      <c r="O195" s="29">
        <v>4016.01</v>
      </c>
      <c r="P195" s="29">
        <v>0</v>
      </c>
      <c r="Q195" s="29">
        <v>4016.01</v>
      </c>
      <c r="R195" s="29">
        <v>0</v>
      </c>
      <c r="S195" s="27">
        <v>0</v>
      </c>
      <c r="T195" s="27">
        <v>0</v>
      </c>
      <c r="U195" s="30">
        <v>4016.01</v>
      </c>
      <c r="V195" s="18">
        <f t="shared" si="66"/>
        <v>100</v>
      </c>
    </row>
    <row r="196" spans="1:22" ht="21" customHeight="1" outlineLevel="5">
      <c r="A196" s="6" t="s">
        <v>138</v>
      </c>
      <c r="B196" s="17" t="s">
        <v>44</v>
      </c>
      <c r="C196" s="17" t="s">
        <v>169</v>
      </c>
      <c r="D196" s="17" t="s">
        <v>171</v>
      </c>
      <c r="E196" s="17" t="s">
        <v>77</v>
      </c>
      <c r="F196" s="17" t="s">
        <v>12</v>
      </c>
      <c r="G196" s="17"/>
      <c r="H196" s="17" t="s">
        <v>139</v>
      </c>
      <c r="I196" s="17"/>
      <c r="J196" s="17"/>
      <c r="K196" s="17"/>
      <c r="L196" s="40">
        <v>1383000</v>
      </c>
      <c r="M196" s="29">
        <v>1383000</v>
      </c>
      <c r="N196" s="29">
        <v>0</v>
      </c>
      <c r="O196" s="29">
        <v>1383000</v>
      </c>
      <c r="P196" s="29">
        <v>0</v>
      </c>
      <c r="Q196" s="29">
        <v>1383000</v>
      </c>
      <c r="R196" s="29">
        <v>0</v>
      </c>
      <c r="S196" s="27">
        <v>0</v>
      </c>
      <c r="T196" s="27">
        <v>0</v>
      </c>
      <c r="U196" s="30">
        <v>901071.77</v>
      </c>
      <c r="V196" s="18">
        <f t="shared" si="66"/>
        <v>65.153417932031815</v>
      </c>
    </row>
    <row r="197" spans="1:22" ht="31.5" customHeight="1" outlineLevel="5">
      <c r="A197" s="6" t="s">
        <v>122</v>
      </c>
      <c r="B197" s="17" t="s">
        <v>44</v>
      </c>
      <c r="C197" s="17" t="s">
        <v>169</v>
      </c>
      <c r="D197" s="17" t="s">
        <v>171</v>
      </c>
      <c r="E197" s="17" t="s">
        <v>77</v>
      </c>
      <c r="F197" s="17" t="s">
        <v>12</v>
      </c>
      <c r="G197" s="17"/>
      <c r="H197" s="17" t="s">
        <v>123</v>
      </c>
      <c r="I197" s="17"/>
      <c r="J197" s="17"/>
      <c r="K197" s="17"/>
      <c r="L197" s="40">
        <v>134000</v>
      </c>
      <c r="M197" s="29">
        <v>134000</v>
      </c>
      <c r="N197" s="29">
        <v>0</v>
      </c>
      <c r="O197" s="29">
        <v>134000</v>
      </c>
      <c r="P197" s="29">
        <v>0</v>
      </c>
      <c r="Q197" s="29">
        <v>134000</v>
      </c>
      <c r="R197" s="29">
        <v>0</v>
      </c>
      <c r="S197" s="27">
        <v>0</v>
      </c>
      <c r="T197" s="27">
        <v>0</v>
      </c>
      <c r="U197" s="30">
        <v>8725.66</v>
      </c>
      <c r="V197" s="18">
        <f t="shared" si="66"/>
        <v>6.5116865671641797</v>
      </c>
    </row>
    <row r="198" spans="1:22" ht="18" customHeight="1" outlineLevel="3">
      <c r="A198" s="6" t="s">
        <v>173</v>
      </c>
      <c r="B198" s="17" t="s">
        <v>44</v>
      </c>
      <c r="C198" s="17" t="s">
        <v>169</v>
      </c>
      <c r="D198" s="17" t="s">
        <v>174</v>
      </c>
      <c r="E198" s="17" t="s">
        <v>12</v>
      </c>
      <c r="F198" s="17" t="s">
        <v>12</v>
      </c>
      <c r="G198" s="17"/>
      <c r="H198" s="17"/>
      <c r="I198" s="17"/>
      <c r="J198" s="17"/>
      <c r="K198" s="17"/>
      <c r="L198" s="40">
        <f>L199</f>
        <v>12000000</v>
      </c>
      <c r="M198" s="27">
        <f t="shared" ref="M198:U198" si="81">M199</f>
        <v>12000000</v>
      </c>
      <c r="N198" s="27">
        <f t="shared" si="81"/>
        <v>0</v>
      </c>
      <c r="O198" s="27">
        <f t="shared" si="81"/>
        <v>12000000</v>
      </c>
      <c r="P198" s="27">
        <f t="shared" si="81"/>
        <v>0</v>
      </c>
      <c r="Q198" s="27">
        <f t="shared" si="81"/>
        <v>12000000</v>
      </c>
      <c r="R198" s="27">
        <f t="shared" si="81"/>
        <v>0</v>
      </c>
      <c r="S198" s="27">
        <f t="shared" si="81"/>
        <v>0</v>
      </c>
      <c r="T198" s="27">
        <f t="shared" si="81"/>
        <v>0</v>
      </c>
      <c r="U198" s="28">
        <f t="shared" si="81"/>
        <v>4545671.8999999994</v>
      </c>
      <c r="V198" s="18">
        <f t="shared" si="66"/>
        <v>37.880599166666663</v>
      </c>
    </row>
    <row r="199" spans="1:22" ht="60.75" customHeight="1" outlineLevel="4">
      <c r="A199" s="6" t="s">
        <v>76</v>
      </c>
      <c r="B199" s="17" t="s">
        <v>44</v>
      </c>
      <c r="C199" s="17" t="s">
        <v>169</v>
      </c>
      <c r="D199" s="17" t="s">
        <v>174</v>
      </c>
      <c r="E199" s="17" t="s">
        <v>77</v>
      </c>
      <c r="F199" s="17" t="s">
        <v>12</v>
      </c>
      <c r="G199" s="17"/>
      <c r="H199" s="17"/>
      <c r="I199" s="17"/>
      <c r="J199" s="17"/>
      <c r="K199" s="17"/>
      <c r="L199" s="40">
        <f>SUM(L200:L211)</f>
        <v>12000000</v>
      </c>
      <c r="M199" s="27">
        <f t="shared" ref="M199:U199" si="82">SUM(M200:M211)</f>
        <v>12000000</v>
      </c>
      <c r="N199" s="27">
        <f t="shared" si="82"/>
        <v>0</v>
      </c>
      <c r="O199" s="27">
        <f t="shared" si="82"/>
        <v>12000000</v>
      </c>
      <c r="P199" s="27">
        <f t="shared" si="82"/>
        <v>0</v>
      </c>
      <c r="Q199" s="27">
        <f t="shared" si="82"/>
        <v>12000000</v>
      </c>
      <c r="R199" s="27">
        <f t="shared" si="82"/>
        <v>0</v>
      </c>
      <c r="S199" s="27">
        <f t="shared" si="82"/>
        <v>0</v>
      </c>
      <c r="T199" s="27">
        <f t="shared" si="82"/>
        <v>0</v>
      </c>
      <c r="U199" s="28">
        <f t="shared" si="82"/>
        <v>4545671.8999999994</v>
      </c>
      <c r="V199" s="18">
        <f t="shared" si="66"/>
        <v>37.880599166666663</v>
      </c>
    </row>
    <row r="200" spans="1:22" ht="18" customHeight="1" outlineLevel="5">
      <c r="A200" s="6" t="s">
        <v>21</v>
      </c>
      <c r="B200" s="17" t="s">
        <v>44</v>
      </c>
      <c r="C200" s="17" t="s">
        <v>169</v>
      </c>
      <c r="D200" s="17" t="s">
        <v>174</v>
      </c>
      <c r="E200" s="17" t="s">
        <v>77</v>
      </c>
      <c r="F200" s="17" t="s">
        <v>12</v>
      </c>
      <c r="G200" s="17"/>
      <c r="H200" s="17" t="s">
        <v>22</v>
      </c>
      <c r="I200" s="17"/>
      <c r="J200" s="17"/>
      <c r="K200" s="17"/>
      <c r="L200" s="40">
        <v>8500000</v>
      </c>
      <c r="M200" s="29">
        <v>8500000</v>
      </c>
      <c r="N200" s="29">
        <v>0</v>
      </c>
      <c r="O200" s="29">
        <v>8500000</v>
      </c>
      <c r="P200" s="29">
        <v>0</v>
      </c>
      <c r="Q200" s="29">
        <v>8500000</v>
      </c>
      <c r="R200" s="29">
        <v>0</v>
      </c>
      <c r="S200" s="27">
        <v>0</v>
      </c>
      <c r="T200" s="27">
        <v>0</v>
      </c>
      <c r="U200" s="30">
        <v>2654000</v>
      </c>
      <c r="V200" s="18">
        <f t="shared" si="66"/>
        <v>31.223529411764705</v>
      </c>
    </row>
    <row r="201" spans="1:22" ht="18" customHeight="1" outlineLevel="5">
      <c r="A201" s="6"/>
      <c r="B201" s="17"/>
      <c r="C201" s="17"/>
      <c r="D201" s="17"/>
      <c r="E201" s="17"/>
      <c r="F201" s="17"/>
      <c r="G201" s="17"/>
      <c r="H201" s="21">
        <v>12120</v>
      </c>
      <c r="I201" s="17"/>
      <c r="J201" s="17"/>
      <c r="K201" s="17"/>
      <c r="L201" s="40">
        <v>1500</v>
      </c>
      <c r="M201" s="29"/>
      <c r="N201" s="29"/>
      <c r="O201" s="29"/>
      <c r="P201" s="29"/>
      <c r="Q201" s="29"/>
      <c r="R201" s="29"/>
      <c r="S201" s="27"/>
      <c r="T201" s="27"/>
      <c r="U201" s="30">
        <v>375.86</v>
      </c>
      <c r="V201" s="18">
        <f t="shared" si="66"/>
        <v>25.057333333333336</v>
      </c>
    </row>
    <row r="202" spans="1:22" ht="30" customHeight="1" outlineLevel="5">
      <c r="A202" s="6" t="s">
        <v>25</v>
      </c>
      <c r="B202" s="17" t="s">
        <v>44</v>
      </c>
      <c r="C202" s="17" t="s">
        <v>169</v>
      </c>
      <c r="D202" s="17" t="s">
        <v>174</v>
      </c>
      <c r="E202" s="17" t="s">
        <v>77</v>
      </c>
      <c r="F202" s="17" t="s">
        <v>12</v>
      </c>
      <c r="G202" s="17"/>
      <c r="H202" s="17" t="s">
        <v>26</v>
      </c>
      <c r="I202" s="17"/>
      <c r="J202" s="17"/>
      <c r="K202" s="17"/>
      <c r="L202" s="40">
        <v>1795500</v>
      </c>
      <c r="M202" s="29">
        <v>1795500</v>
      </c>
      <c r="N202" s="29">
        <v>0</v>
      </c>
      <c r="O202" s="29">
        <v>1795500</v>
      </c>
      <c r="P202" s="29">
        <v>0</v>
      </c>
      <c r="Q202" s="29">
        <v>1795500</v>
      </c>
      <c r="R202" s="29">
        <v>0</v>
      </c>
      <c r="S202" s="27">
        <v>0</v>
      </c>
      <c r="T202" s="27">
        <v>0</v>
      </c>
      <c r="U202" s="30">
        <v>839500</v>
      </c>
      <c r="V202" s="18">
        <f t="shared" si="66"/>
        <v>46.755778334725697</v>
      </c>
    </row>
    <row r="203" spans="1:22" ht="15" customHeight="1" outlineLevel="5">
      <c r="A203" s="6" t="s">
        <v>37</v>
      </c>
      <c r="B203" s="17" t="s">
        <v>44</v>
      </c>
      <c r="C203" s="17" t="s">
        <v>169</v>
      </c>
      <c r="D203" s="17" t="s">
        <v>174</v>
      </c>
      <c r="E203" s="17" t="s">
        <v>77</v>
      </c>
      <c r="F203" s="17" t="s">
        <v>12</v>
      </c>
      <c r="G203" s="17"/>
      <c r="H203" s="17" t="s">
        <v>38</v>
      </c>
      <c r="I203" s="17"/>
      <c r="J203" s="17"/>
      <c r="K203" s="17"/>
      <c r="L203" s="40">
        <v>16820.25</v>
      </c>
      <c r="M203" s="29">
        <v>16820.25</v>
      </c>
      <c r="N203" s="29">
        <v>0</v>
      </c>
      <c r="O203" s="29">
        <v>16820.25</v>
      </c>
      <c r="P203" s="29">
        <v>0</v>
      </c>
      <c r="Q203" s="29">
        <v>16820.25</v>
      </c>
      <c r="R203" s="29">
        <v>0</v>
      </c>
      <c r="S203" s="27">
        <v>0</v>
      </c>
      <c r="T203" s="27">
        <v>0</v>
      </c>
      <c r="U203" s="30">
        <v>9300</v>
      </c>
      <c r="V203" s="18">
        <f t="shared" si="66"/>
        <v>55.290498060373658</v>
      </c>
    </row>
    <row r="204" spans="1:22" ht="19.5" customHeight="1" outlineLevel="5">
      <c r="A204" s="6" t="s">
        <v>50</v>
      </c>
      <c r="B204" s="17" t="s">
        <v>44</v>
      </c>
      <c r="C204" s="17" t="s">
        <v>169</v>
      </c>
      <c r="D204" s="17" t="s">
        <v>174</v>
      </c>
      <c r="E204" s="17" t="s">
        <v>77</v>
      </c>
      <c r="F204" s="17" t="s">
        <v>12</v>
      </c>
      <c r="G204" s="17"/>
      <c r="H204" s="17" t="s">
        <v>51</v>
      </c>
      <c r="I204" s="17"/>
      <c r="J204" s="17"/>
      <c r="K204" s="17"/>
      <c r="L204" s="40">
        <v>734000</v>
      </c>
      <c r="M204" s="29">
        <v>734000</v>
      </c>
      <c r="N204" s="29">
        <v>0</v>
      </c>
      <c r="O204" s="29">
        <v>734000</v>
      </c>
      <c r="P204" s="29">
        <v>0</v>
      </c>
      <c r="Q204" s="29">
        <v>734000</v>
      </c>
      <c r="R204" s="29">
        <v>0</v>
      </c>
      <c r="S204" s="27">
        <v>0</v>
      </c>
      <c r="T204" s="27">
        <v>0</v>
      </c>
      <c r="U204" s="30">
        <v>433010.45</v>
      </c>
      <c r="V204" s="18">
        <f t="shared" si="66"/>
        <v>58.993249318801091</v>
      </c>
    </row>
    <row r="205" spans="1:22" ht="21" customHeight="1" outlineLevel="5">
      <c r="A205" s="6" t="s">
        <v>78</v>
      </c>
      <c r="B205" s="17" t="s">
        <v>44</v>
      </c>
      <c r="C205" s="17" t="s">
        <v>169</v>
      </c>
      <c r="D205" s="17" t="s">
        <v>174</v>
      </c>
      <c r="E205" s="17" t="s">
        <v>77</v>
      </c>
      <c r="F205" s="17" t="s">
        <v>12</v>
      </c>
      <c r="G205" s="17"/>
      <c r="H205" s="17" t="s">
        <v>79</v>
      </c>
      <c r="I205" s="17"/>
      <c r="J205" s="17"/>
      <c r="K205" s="17"/>
      <c r="L205" s="40">
        <v>40000</v>
      </c>
      <c r="M205" s="29">
        <v>40000</v>
      </c>
      <c r="N205" s="29">
        <v>0</v>
      </c>
      <c r="O205" s="29">
        <v>40000</v>
      </c>
      <c r="P205" s="29">
        <v>0</v>
      </c>
      <c r="Q205" s="29">
        <v>40000</v>
      </c>
      <c r="R205" s="29">
        <v>0</v>
      </c>
      <c r="S205" s="27">
        <v>0</v>
      </c>
      <c r="T205" s="27">
        <v>0</v>
      </c>
      <c r="U205" s="30">
        <v>28652.5</v>
      </c>
      <c r="V205" s="18">
        <f t="shared" si="66"/>
        <v>71.631250000000009</v>
      </c>
    </row>
    <row r="206" spans="1:22" ht="21" customHeight="1" outlineLevel="5">
      <c r="A206" s="6" t="s">
        <v>296</v>
      </c>
      <c r="B206" s="17"/>
      <c r="C206" s="17"/>
      <c r="D206" s="17"/>
      <c r="E206" s="17"/>
      <c r="F206" s="17"/>
      <c r="G206" s="17"/>
      <c r="H206" s="21">
        <v>12901</v>
      </c>
      <c r="I206" s="17"/>
      <c r="J206" s="17"/>
      <c r="K206" s="17"/>
      <c r="L206" s="40">
        <v>6500</v>
      </c>
      <c r="M206" s="29"/>
      <c r="N206" s="29"/>
      <c r="O206" s="29"/>
      <c r="P206" s="29"/>
      <c r="Q206" s="29"/>
      <c r="R206" s="29"/>
      <c r="S206" s="27"/>
      <c r="T206" s="27"/>
      <c r="U206" s="30">
        <v>3060</v>
      </c>
      <c r="V206" s="18">
        <f t="shared" si="66"/>
        <v>47.07692307692308</v>
      </c>
    </row>
    <row r="207" spans="1:22" ht="16.5" customHeight="1" outlineLevel="5">
      <c r="A207" s="6" t="s">
        <v>56</v>
      </c>
      <c r="B207" s="17" t="s">
        <v>44</v>
      </c>
      <c r="C207" s="17" t="s">
        <v>169</v>
      </c>
      <c r="D207" s="17" t="s">
        <v>174</v>
      </c>
      <c r="E207" s="17" t="s">
        <v>77</v>
      </c>
      <c r="F207" s="17" t="s">
        <v>12</v>
      </c>
      <c r="G207" s="17"/>
      <c r="H207" s="17" t="s">
        <v>57</v>
      </c>
      <c r="I207" s="17"/>
      <c r="J207" s="17"/>
      <c r="K207" s="17"/>
      <c r="L207" s="40">
        <f>442000-6500</f>
        <v>435500</v>
      </c>
      <c r="M207" s="29">
        <v>442000</v>
      </c>
      <c r="N207" s="29">
        <v>0</v>
      </c>
      <c r="O207" s="29">
        <v>442000</v>
      </c>
      <c r="P207" s="29">
        <v>0</v>
      </c>
      <c r="Q207" s="29">
        <v>442000</v>
      </c>
      <c r="R207" s="29">
        <v>0</v>
      </c>
      <c r="S207" s="27">
        <v>0</v>
      </c>
      <c r="T207" s="27">
        <v>0</v>
      </c>
      <c r="U207" s="30">
        <v>264911.24</v>
      </c>
      <c r="V207" s="18">
        <f t="shared" si="66"/>
        <v>60.82921699196325</v>
      </c>
    </row>
    <row r="208" spans="1:22" ht="33" customHeight="1" outlineLevel="5">
      <c r="A208" s="6" t="s">
        <v>86</v>
      </c>
      <c r="B208" s="17" t="s">
        <v>44</v>
      </c>
      <c r="C208" s="17" t="s">
        <v>169</v>
      </c>
      <c r="D208" s="17" t="s">
        <v>174</v>
      </c>
      <c r="E208" s="17" t="s">
        <v>77</v>
      </c>
      <c r="F208" s="17" t="s">
        <v>12</v>
      </c>
      <c r="G208" s="17"/>
      <c r="H208" s="17" t="s">
        <v>87</v>
      </c>
      <c r="I208" s="17"/>
      <c r="J208" s="17"/>
      <c r="K208" s="17"/>
      <c r="L208" s="40">
        <v>204500</v>
      </c>
      <c r="M208" s="29">
        <v>204500</v>
      </c>
      <c r="N208" s="29">
        <v>0</v>
      </c>
      <c r="O208" s="29">
        <v>204500</v>
      </c>
      <c r="P208" s="29">
        <v>0</v>
      </c>
      <c r="Q208" s="29">
        <v>204500</v>
      </c>
      <c r="R208" s="29">
        <v>0</v>
      </c>
      <c r="S208" s="27">
        <v>0</v>
      </c>
      <c r="T208" s="27">
        <v>0</v>
      </c>
      <c r="U208" s="30">
        <v>204500</v>
      </c>
      <c r="V208" s="18">
        <f t="shared" si="66"/>
        <v>100</v>
      </c>
    </row>
    <row r="209" spans="1:22" ht="13.5" customHeight="1" outlineLevel="5">
      <c r="A209" s="6" t="s">
        <v>72</v>
      </c>
      <c r="B209" s="17" t="s">
        <v>44</v>
      </c>
      <c r="C209" s="17" t="s">
        <v>169</v>
      </c>
      <c r="D209" s="17" t="s">
        <v>174</v>
      </c>
      <c r="E209" s="17" t="s">
        <v>77</v>
      </c>
      <c r="F209" s="17" t="s">
        <v>12</v>
      </c>
      <c r="G209" s="17"/>
      <c r="H209" s="17" t="s">
        <v>73</v>
      </c>
      <c r="I209" s="17"/>
      <c r="J209" s="17"/>
      <c r="K209" s="17"/>
      <c r="L209" s="40">
        <v>3179.75</v>
      </c>
      <c r="M209" s="29">
        <v>3179.75</v>
      </c>
      <c r="N209" s="29">
        <v>0</v>
      </c>
      <c r="O209" s="29">
        <v>3179.75</v>
      </c>
      <c r="P209" s="29">
        <v>0</v>
      </c>
      <c r="Q209" s="29">
        <v>3179.75</v>
      </c>
      <c r="R209" s="29">
        <v>0</v>
      </c>
      <c r="S209" s="27">
        <v>0</v>
      </c>
      <c r="T209" s="27">
        <v>0</v>
      </c>
      <c r="U209" s="30">
        <v>3179.75</v>
      </c>
      <c r="V209" s="18">
        <f t="shared" si="66"/>
        <v>100</v>
      </c>
    </row>
    <row r="210" spans="1:22" ht="19.5" customHeight="1" outlineLevel="5">
      <c r="A210" s="6" t="s">
        <v>138</v>
      </c>
      <c r="B210" s="17" t="s">
        <v>44</v>
      </c>
      <c r="C210" s="17" t="s">
        <v>169</v>
      </c>
      <c r="D210" s="17" t="s">
        <v>174</v>
      </c>
      <c r="E210" s="17" t="s">
        <v>77</v>
      </c>
      <c r="F210" s="17" t="s">
        <v>12</v>
      </c>
      <c r="G210" s="17"/>
      <c r="H210" s="17" t="s">
        <v>139</v>
      </c>
      <c r="I210" s="17"/>
      <c r="J210" s="17"/>
      <c r="K210" s="17"/>
      <c r="L210" s="40">
        <f>216000-1500</f>
        <v>214500</v>
      </c>
      <c r="M210" s="29">
        <v>216000</v>
      </c>
      <c r="N210" s="29">
        <v>0</v>
      </c>
      <c r="O210" s="29">
        <v>216000</v>
      </c>
      <c r="P210" s="29">
        <v>0</v>
      </c>
      <c r="Q210" s="29">
        <v>216000</v>
      </c>
      <c r="R210" s="29">
        <v>0</v>
      </c>
      <c r="S210" s="27">
        <v>0</v>
      </c>
      <c r="T210" s="27">
        <v>0</v>
      </c>
      <c r="U210" s="30">
        <v>102482.1</v>
      </c>
      <c r="V210" s="18">
        <f t="shared" si="66"/>
        <v>47.777202797202797</v>
      </c>
    </row>
    <row r="211" spans="1:22" ht="33.75" customHeight="1" outlineLevel="5">
      <c r="A211" s="6" t="s">
        <v>122</v>
      </c>
      <c r="B211" s="17" t="s">
        <v>44</v>
      </c>
      <c r="C211" s="17" t="s">
        <v>169</v>
      </c>
      <c r="D211" s="17" t="s">
        <v>174</v>
      </c>
      <c r="E211" s="17" t="s">
        <v>77</v>
      </c>
      <c r="F211" s="17" t="s">
        <v>12</v>
      </c>
      <c r="G211" s="17"/>
      <c r="H211" s="17" t="s">
        <v>123</v>
      </c>
      <c r="I211" s="17"/>
      <c r="J211" s="17"/>
      <c r="K211" s="17"/>
      <c r="L211" s="40">
        <v>48000</v>
      </c>
      <c r="M211" s="29">
        <v>48000</v>
      </c>
      <c r="N211" s="29">
        <v>0</v>
      </c>
      <c r="O211" s="29">
        <v>48000</v>
      </c>
      <c r="P211" s="29">
        <v>0</v>
      </c>
      <c r="Q211" s="29">
        <v>48000</v>
      </c>
      <c r="R211" s="29">
        <v>0</v>
      </c>
      <c r="S211" s="27">
        <v>0</v>
      </c>
      <c r="T211" s="27">
        <v>0</v>
      </c>
      <c r="U211" s="30">
        <v>2700</v>
      </c>
      <c r="V211" s="18">
        <f t="shared" si="66"/>
        <v>5.625</v>
      </c>
    </row>
    <row r="212" spans="1:22" ht="62.25" customHeight="1" outlineLevel="3">
      <c r="A212" s="6" t="s">
        <v>175</v>
      </c>
      <c r="B212" s="17" t="s">
        <v>44</v>
      </c>
      <c r="C212" s="17" t="s">
        <v>169</v>
      </c>
      <c r="D212" s="17" t="s">
        <v>176</v>
      </c>
      <c r="E212" s="17" t="s">
        <v>12</v>
      </c>
      <c r="F212" s="17" t="s">
        <v>12</v>
      </c>
      <c r="G212" s="17"/>
      <c r="H212" s="17"/>
      <c r="I212" s="17"/>
      <c r="J212" s="17"/>
      <c r="K212" s="17"/>
      <c r="L212" s="40">
        <f>L213+L217</f>
        <v>33306004</v>
      </c>
      <c r="M212" s="27">
        <f t="shared" ref="M212:T212" si="83">M213+M217</f>
        <v>33043504</v>
      </c>
      <c r="N212" s="27">
        <f t="shared" si="83"/>
        <v>0</v>
      </c>
      <c r="O212" s="27">
        <f t="shared" si="83"/>
        <v>33043504</v>
      </c>
      <c r="P212" s="27">
        <f t="shared" si="83"/>
        <v>0</v>
      </c>
      <c r="Q212" s="27">
        <f t="shared" si="83"/>
        <v>33043504</v>
      </c>
      <c r="R212" s="27">
        <f t="shared" si="83"/>
        <v>0</v>
      </c>
      <c r="S212" s="27">
        <f t="shared" si="83"/>
        <v>0</v>
      </c>
      <c r="T212" s="27">
        <f t="shared" si="83"/>
        <v>0</v>
      </c>
      <c r="U212" s="28">
        <f>U213+U217</f>
        <v>9204490</v>
      </c>
      <c r="V212" s="18">
        <f t="shared" si="66"/>
        <v>27.636128308877883</v>
      </c>
    </row>
    <row r="213" spans="1:22" ht="60" customHeight="1" outlineLevel="4">
      <c r="A213" s="6" t="s">
        <v>76</v>
      </c>
      <c r="B213" s="17" t="s">
        <v>44</v>
      </c>
      <c r="C213" s="17" t="s">
        <v>169</v>
      </c>
      <c r="D213" s="17" t="s">
        <v>176</v>
      </c>
      <c r="E213" s="17" t="s">
        <v>77</v>
      </c>
      <c r="F213" s="17" t="s">
        <v>12</v>
      </c>
      <c r="G213" s="17"/>
      <c r="H213" s="17"/>
      <c r="I213" s="17"/>
      <c r="J213" s="17"/>
      <c r="K213" s="17"/>
      <c r="L213" s="40">
        <f>L214+L215+L216</f>
        <v>33043504</v>
      </c>
      <c r="M213" s="27">
        <f t="shared" ref="M213:T213" si="84">M214+M215+M216</f>
        <v>33043504</v>
      </c>
      <c r="N213" s="27">
        <f t="shared" si="84"/>
        <v>0</v>
      </c>
      <c r="O213" s="27">
        <f t="shared" si="84"/>
        <v>33043504</v>
      </c>
      <c r="P213" s="27">
        <f t="shared" si="84"/>
        <v>0</v>
      </c>
      <c r="Q213" s="27">
        <f t="shared" si="84"/>
        <v>33043504</v>
      </c>
      <c r="R213" s="27">
        <f t="shared" si="84"/>
        <v>0</v>
      </c>
      <c r="S213" s="27">
        <f t="shared" si="84"/>
        <v>0</v>
      </c>
      <c r="T213" s="27">
        <f t="shared" si="84"/>
        <v>0</v>
      </c>
      <c r="U213" s="28">
        <f>U214+U215+U216</f>
        <v>9122250</v>
      </c>
      <c r="V213" s="18">
        <f t="shared" si="66"/>
        <v>27.60678770629168</v>
      </c>
    </row>
    <row r="214" spans="1:22" ht="21.75" customHeight="1" outlineLevel="5">
      <c r="A214" s="6" t="s">
        <v>21</v>
      </c>
      <c r="B214" s="17" t="s">
        <v>44</v>
      </c>
      <c r="C214" s="17" t="s">
        <v>169</v>
      </c>
      <c r="D214" s="17" t="s">
        <v>176</v>
      </c>
      <c r="E214" s="17" t="s">
        <v>77</v>
      </c>
      <c r="F214" s="17" t="s">
        <v>12</v>
      </c>
      <c r="G214" s="17"/>
      <c r="H214" s="17" t="s">
        <v>22</v>
      </c>
      <c r="I214" s="17"/>
      <c r="J214" s="17"/>
      <c r="K214" s="17"/>
      <c r="L214" s="40">
        <v>25378000</v>
      </c>
      <c r="M214" s="29">
        <v>25378000</v>
      </c>
      <c r="N214" s="29">
        <v>0</v>
      </c>
      <c r="O214" s="29">
        <v>25378000</v>
      </c>
      <c r="P214" s="29">
        <v>0</v>
      </c>
      <c r="Q214" s="29">
        <v>25378000</v>
      </c>
      <c r="R214" s="29">
        <v>0</v>
      </c>
      <c r="S214" s="27">
        <v>0</v>
      </c>
      <c r="T214" s="27">
        <v>0</v>
      </c>
      <c r="U214" s="30">
        <v>6812152.9800000004</v>
      </c>
      <c r="V214" s="18">
        <f t="shared" si="66"/>
        <v>26.842749546851607</v>
      </c>
    </row>
    <row r="215" spans="1:22" ht="30" customHeight="1" outlineLevel="5">
      <c r="A215" s="6" t="s">
        <v>25</v>
      </c>
      <c r="B215" s="17" t="s">
        <v>44</v>
      </c>
      <c r="C215" s="17" t="s">
        <v>169</v>
      </c>
      <c r="D215" s="17" t="s">
        <v>176</v>
      </c>
      <c r="E215" s="17" t="s">
        <v>77</v>
      </c>
      <c r="F215" s="17" t="s">
        <v>12</v>
      </c>
      <c r="G215" s="17"/>
      <c r="H215" s="17" t="s">
        <v>26</v>
      </c>
      <c r="I215" s="17"/>
      <c r="J215" s="17"/>
      <c r="K215" s="17"/>
      <c r="L215" s="40">
        <v>7055606.9800000004</v>
      </c>
      <c r="M215" s="29">
        <v>7055606.9800000004</v>
      </c>
      <c r="N215" s="29">
        <v>0</v>
      </c>
      <c r="O215" s="29">
        <v>7055606.9800000004</v>
      </c>
      <c r="P215" s="29">
        <v>0</v>
      </c>
      <c r="Q215" s="29">
        <v>7055606.9800000004</v>
      </c>
      <c r="R215" s="29">
        <v>0</v>
      </c>
      <c r="S215" s="27">
        <v>0</v>
      </c>
      <c r="T215" s="27">
        <v>0</v>
      </c>
      <c r="U215" s="30">
        <v>1700200</v>
      </c>
      <c r="V215" s="18">
        <f t="shared" ref="V215:V284" si="85">U215/L215*100</f>
        <v>24.097147202493414</v>
      </c>
    </row>
    <row r="216" spans="1:22" ht="33.75" customHeight="1" outlineLevel="5">
      <c r="A216" s="6" t="s">
        <v>86</v>
      </c>
      <c r="B216" s="17" t="s">
        <v>44</v>
      </c>
      <c r="C216" s="17" t="s">
        <v>169</v>
      </c>
      <c r="D216" s="17" t="s">
        <v>176</v>
      </c>
      <c r="E216" s="17" t="s">
        <v>77</v>
      </c>
      <c r="F216" s="17" t="s">
        <v>12</v>
      </c>
      <c r="G216" s="17"/>
      <c r="H216" s="17" t="s">
        <v>87</v>
      </c>
      <c r="I216" s="17"/>
      <c r="J216" s="17"/>
      <c r="K216" s="17"/>
      <c r="L216" s="40">
        <v>609897.02</v>
      </c>
      <c r="M216" s="29">
        <v>609897.02</v>
      </c>
      <c r="N216" s="29">
        <v>0</v>
      </c>
      <c r="O216" s="29">
        <v>609897.02</v>
      </c>
      <c r="P216" s="29">
        <v>0</v>
      </c>
      <c r="Q216" s="29">
        <v>609897.02</v>
      </c>
      <c r="R216" s="29">
        <v>0</v>
      </c>
      <c r="S216" s="27">
        <v>0</v>
      </c>
      <c r="T216" s="27">
        <v>0</v>
      </c>
      <c r="U216" s="30">
        <v>609897.02</v>
      </c>
      <c r="V216" s="18">
        <f t="shared" si="85"/>
        <v>100</v>
      </c>
    </row>
    <row r="217" spans="1:22" ht="22.5" customHeight="1" outlineLevel="5">
      <c r="A217" s="6" t="s">
        <v>298</v>
      </c>
      <c r="B217" s="39" t="s">
        <v>44</v>
      </c>
      <c r="C217" s="39" t="s">
        <v>169</v>
      </c>
      <c r="D217" s="39" t="s">
        <v>299</v>
      </c>
      <c r="E217" s="39" t="s">
        <v>101</v>
      </c>
      <c r="F217" s="21"/>
      <c r="G217" s="21"/>
      <c r="H217" s="21"/>
      <c r="I217" s="17"/>
      <c r="J217" s="17"/>
      <c r="K217" s="17"/>
      <c r="L217" s="40">
        <v>262500</v>
      </c>
      <c r="M217" s="29"/>
      <c r="N217" s="29"/>
      <c r="O217" s="29"/>
      <c r="P217" s="29"/>
      <c r="Q217" s="29"/>
      <c r="R217" s="29"/>
      <c r="S217" s="27"/>
      <c r="T217" s="27"/>
      <c r="U217" s="30">
        <f>U218</f>
        <v>82240</v>
      </c>
      <c r="V217" s="18">
        <f>U217/L217*100</f>
        <v>31.329523809523806</v>
      </c>
    </row>
    <row r="218" spans="1:22" ht="18" customHeight="1" outlineLevel="5">
      <c r="A218" s="6"/>
      <c r="B218" s="39"/>
      <c r="C218" s="39"/>
      <c r="D218" s="39"/>
      <c r="E218" s="39"/>
      <c r="F218" s="21"/>
      <c r="G218" s="21"/>
      <c r="H218" s="39" t="s">
        <v>172</v>
      </c>
      <c r="I218" s="17"/>
      <c r="J218" s="17"/>
      <c r="K218" s="17"/>
      <c r="L218" s="40">
        <f>L217</f>
        <v>262500</v>
      </c>
      <c r="M218" s="27">
        <f t="shared" ref="M218:T218" si="86">M217</f>
        <v>0</v>
      </c>
      <c r="N218" s="27">
        <f t="shared" si="86"/>
        <v>0</v>
      </c>
      <c r="O218" s="27">
        <f t="shared" si="86"/>
        <v>0</v>
      </c>
      <c r="P218" s="27">
        <f t="shared" si="86"/>
        <v>0</v>
      </c>
      <c r="Q218" s="27">
        <f t="shared" si="86"/>
        <v>0</v>
      </c>
      <c r="R218" s="27">
        <f t="shared" si="86"/>
        <v>0</v>
      </c>
      <c r="S218" s="27">
        <f t="shared" si="86"/>
        <v>0</v>
      </c>
      <c r="T218" s="27">
        <f t="shared" si="86"/>
        <v>0</v>
      </c>
      <c r="U218" s="28">
        <v>82240</v>
      </c>
      <c r="V218" s="18">
        <f>U218/L218*100</f>
        <v>31.329523809523806</v>
      </c>
    </row>
    <row r="219" spans="1:22" ht="23.25" customHeight="1" outlineLevel="3">
      <c r="A219" s="6" t="s">
        <v>177</v>
      </c>
      <c r="B219" s="17" t="s">
        <v>44</v>
      </c>
      <c r="C219" s="17" t="s">
        <v>169</v>
      </c>
      <c r="D219" s="17" t="s">
        <v>178</v>
      </c>
      <c r="E219" s="17" t="s">
        <v>12</v>
      </c>
      <c r="F219" s="17" t="s">
        <v>12</v>
      </c>
      <c r="G219" s="17"/>
      <c r="H219" s="17"/>
      <c r="I219" s="17"/>
      <c r="J219" s="17"/>
      <c r="K219" s="17"/>
      <c r="L219" s="40">
        <f>L220</f>
        <v>10000</v>
      </c>
      <c r="M219" s="27">
        <f t="shared" ref="M219:U220" si="87">M220</f>
        <v>10000</v>
      </c>
      <c r="N219" s="27">
        <f t="shared" si="87"/>
        <v>0</v>
      </c>
      <c r="O219" s="27">
        <f t="shared" si="87"/>
        <v>10000</v>
      </c>
      <c r="P219" s="27">
        <f t="shared" si="87"/>
        <v>0</v>
      </c>
      <c r="Q219" s="27">
        <f t="shared" si="87"/>
        <v>10000</v>
      </c>
      <c r="R219" s="27">
        <f t="shared" si="87"/>
        <v>0</v>
      </c>
      <c r="S219" s="27">
        <f t="shared" si="87"/>
        <v>0</v>
      </c>
      <c r="T219" s="27">
        <f t="shared" si="87"/>
        <v>0</v>
      </c>
      <c r="U219" s="28">
        <f t="shared" si="87"/>
        <v>0</v>
      </c>
      <c r="V219" s="18">
        <f t="shared" si="85"/>
        <v>0</v>
      </c>
    </row>
    <row r="220" spans="1:22" ht="21.75" customHeight="1" outlineLevel="4">
      <c r="A220" s="6" t="s">
        <v>100</v>
      </c>
      <c r="B220" s="17" t="s">
        <v>44</v>
      </c>
      <c r="C220" s="17" t="s">
        <v>169</v>
      </c>
      <c r="D220" s="17" t="s">
        <v>178</v>
      </c>
      <c r="E220" s="17" t="s">
        <v>101</v>
      </c>
      <c r="F220" s="17" t="s">
        <v>12</v>
      </c>
      <c r="G220" s="17"/>
      <c r="H220" s="17"/>
      <c r="I220" s="17"/>
      <c r="J220" s="17"/>
      <c r="K220" s="17"/>
      <c r="L220" s="40">
        <f>L221</f>
        <v>10000</v>
      </c>
      <c r="M220" s="27">
        <f t="shared" si="87"/>
        <v>10000</v>
      </c>
      <c r="N220" s="27">
        <f t="shared" si="87"/>
        <v>0</v>
      </c>
      <c r="O220" s="27">
        <f t="shared" si="87"/>
        <v>10000</v>
      </c>
      <c r="P220" s="27">
        <f t="shared" si="87"/>
        <v>0</v>
      </c>
      <c r="Q220" s="27">
        <f t="shared" si="87"/>
        <v>10000</v>
      </c>
      <c r="R220" s="27">
        <f t="shared" si="87"/>
        <v>0</v>
      </c>
      <c r="S220" s="27">
        <f t="shared" si="87"/>
        <v>0</v>
      </c>
      <c r="T220" s="27">
        <f t="shared" si="87"/>
        <v>0</v>
      </c>
      <c r="U220" s="28">
        <f t="shared" si="87"/>
        <v>0</v>
      </c>
      <c r="V220" s="18">
        <f t="shared" si="85"/>
        <v>0</v>
      </c>
    </row>
    <row r="221" spans="1:22" ht="31.5" customHeight="1" outlineLevel="5">
      <c r="A221" s="6" t="s">
        <v>82</v>
      </c>
      <c r="B221" s="17" t="s">
        <v>44</v>
      </c>
      <c r="C221" s="17" t="s">
        <v>169</v>
      </c>
      <c r="D221" s="17" t="s">
        <v>178</v>
      </c>
      <c r="E221" s="17" t="s">
        <v>101</v>
      </c>
      <c r="F221" s="17" t="s">
        <v>12</v>
      </c>
      <c r="G221" s="17"/>
      <c r="H221" s="17" t="s">
        <v>83</v>
      </c>
      <c r="I221" s="17"/>
      <c r="J221" s="17"/>
      <c r="K221" s="17"/>
      <c r="L221" s="40">
        <v>10000</v>
      </c>
      <c r="M221" s="29">
        <v>10000</v>
      </c>
      <c r="N221" s="29">
        <v>0</v>
      </c>
      <c r="O221" s="29">
        <v>10000</v>
      </c>
      <c r="P221" s="29">
        <v>0</v>
      </c>
      <c r="Q221" s="29">
        <v>10000</v>
      </c>
      <c r="R221" s="29">
        <v>0</v>
      </c>
      <c r="S221" s="27">
        <v>0</v>
      </c>
      <c r="T221" s="27">
        <v>0</v>
      </c>
      <c r="U221" s="30">
        <v>0</v>
      </c>
      <c r="V221" s="18">
        <f t="shared" si="85"/>
        <v>0</v>
      </c>
    </row>
    <row r="222" spans="1:22" ht="36" customHeight="1" outlineLevel="3">
      <c r="A222" s="6" t="s">
        <v>166</v>
      </c>
      <c r="B222" s="17" t="s">
        <v>44</v>
      </c>
      <c r="C222" s="17" t="s">
        <v>169</v>
      </c>
      <c r="D222" s="17" t="s">
        <v>167</v>
      </c>
      <c r="E222" s="17" t="s">
        <v>12</v>
      </c>
      <c r="F222" s="17" t="s">
        <v>12</v>
      </c>
      <c r="G222" s="17"/>
      <c r="H222" s="17"/>
      <c r="I222" s="17"/>
      <c r="J222" s="17"/>
      <c r="K222" s="17"/>
      <c r="L222" s="40">
        <f>L223</f>
        <v>176000</v>
      </c>
      <c r="M222" s="27">
        <f t="shared" ref="M222:U222" si="88">M223</f>
        <v>176000</v>
      </c>
      <c r="N222" s="27">
        <f t="shared" si="88"/>
        <v>0</v>
      </c>
      <c r="O222" s="27">
        <f t="shared" si="88"/>
        <v>176000</v>
      </c>
      <c r="P222" s="27">
        <f t="shared" si="88"/>
        <v>0</v>
      </c>
      <c r="Q222" s="27">
        <f t="shared" si="88"/>
        <v>176000</v>
      </c>
      <c r="R222" s="27">
        <f t="shared" si="88"/>
        <v>0</v>
      </c>
      <c r="S222" s="27">
        <f t="shared" si="88"/>
        <v>0</v>
      </c>
      <c r="T222" s="27">
        <f t="shared" si="88"/>
        <v>0</v>
      </c>
      <c r="U222" s="28">
        <f t="shared" si="88"/>
        <v>44085.69</v>
      </c>
      <c r="V222" s="18">
        <f t="shared" si="85"/>
        <v>25.0486875</v>
      </c>
    </row>
    <row r="223" spans="1:22" ht="21.75" customHeight="1" outlineLevel="4">
      <c r="A223" s="6" t="s">
        <v>100</v>
      </c>
      <c r="B223" s="17" t="s">
        <v>44</v>
      </c>
      <c r="C223" s="17" t="s">
        <v>169</v>
      </c>
      <c r="D223" s="17" t="s">
        <v>167</v>
      </c>
      <c r="E223" s="17" t="s">
        <v>101</v>
      </c>
      <c r="F223" s="17" t="s">
        <v>12</v>
      </c>
      <c r="G223" s="17"/>
      <c r="H223" s="17"/>
      <c r="I223" s="17"/>
      <c r="J223" s="17"/>
      <c r="K223" s="17"/>
      <c r="L223" s="40">
        <f>L224+L225</f>
        <v>176000</v>
      </c>
      <c r="M223" s="27">
        <f t="shared" ref="M223:U223" si="89">M224+M225</f>
        <v>176000</v>
      </c>
      <c r="N223" s="27">
        <f t="shared" si="89"/>
        <v>0</v>
      </c>
      <c r="O223" s="27">
        <f t="shared" si="89"/>
        <v>176000</v>
      </c>
      <c r="P223" s="27">
        <f t="shared" si="89"/>
        <v>0</v>
      </c>
      <c r="Q223" s="27">
        <f t="shared" si="89"/>
        <v>176000</v>
      </c>
      <c r="R223" s="27">
        <f t="shared" si="89"/>
        <v>0</v>
      </c>
      <c r="S223" s="27">
        <f t="shared" si="89"/>
        <v>0</v>
      </c>
      <c r="T223" s="27">
        <f t="shared" si="89"/>
        <v>0</v>
      </c>
      <c r="U223" s="28">
        <f t="shared" si="89"/>
        <v>44085.69</v>
      </c>
      <c r="V223" s="18">
        <f t="shared" si="85"/>
        <v>25.0486875</v>
      </c>
    </row>
    <row r="224" spans="1:22" ht="30" customHeight="1" outlineLevel="5">
      <c r="A224" s="6" t="s">
        <v>52</v>
      </c>
      <c r="B224" s="17" t="s">
        <v>44</v>
      </c>
      <c r="C224" s="17" t="s">
        <v>169</v>
      </c>
      <c r="D224" s="17" t="s">
        <v>167</v>
      </c>
      <c r="E224" s="17" t="s">
        <v>101</v>
      </c>
      <c r="F224" s="17" t="s">
        <v>12</v>
      </c>
      <c r="G224" s="17"/>
      <c r="H224" s="17" t="s">
        <v>53</v>
      </c>
      <c r="I224" s="17"/>
      <c r="J224" s="17"/>
      <c r="K224" s="17"/>
      <c r="L224" s="40">
        <v>80000</v>
      </c>
      <c r="M224" s="29">
        <v>80000</v>
      </c>
      <c r="N224" s="29">
        <v>0</v>
      </c>
      <c r="O224" s="29">
        <v>80000</v>
      </c>
      <c r="P224" s="29">
        <v>0</v>
      </c>
      <c r="Q224" s="29">
        <v>80000</v>
      </c>
      <c r="R224" s="29">
        <v>0</v>
      </c>
      <c r="S224" s="27">
        <v>0</v>
      </c>
      <c r="T224" s="27">
        <v>0</v>
      </c>
      <c r="U224" s="30">
        <v>20757.689999999999</v>
      </c>
      <c r="V224" s="18">
        <f t="shared" si="85"/>
        <v>25.947112499999996</v>
      </c>
    </row>
    <row r="225" spans="1:22" ht="19.5" customHeight="1" outlineLevel="5">
      <c r="A225" s="6" t="s">
        <v>78</v>
      </c>
      <c r="B225" s="17" t="s">
        <v>44</v>
      </c>
      <c r="C225" s="17" t="s">
        <v>169</v>
      </c>
      <c r="D225" s="17" t="s">
        <v>167</v>
      </c>
      <c r="E225" s="17" t="s">
        <v>101</v>
      </c>
      <c r="F225" s="17" t="s">
        <v>12</v>
      </c>
      <c r="G225" s="17"/>
      <c r="H225" s="17" t="s">
        <v>79</v>
      </c>
      <c r="I225" s="17"/>
      <c r="J225" s="17"/>
      <c r="K225" s="17"/>
      <c r="L225" s="40">
        <v>96000</v>
      </c>
      <c r="M225" s="29">
        <v>96000</v>
      </c>
      <c r="N225" s="29">
        <v>0</v>
      </c>
      <c r="O225" s="29">
        <v>96000</v>
      </c>
      <c r="P225" s="29">
        <v>0</v>
      </c>
      <c r="Q225" s="29">
        <v>96000</v>
      </c>
      <c r="R225" s="29">
        <v>0</v>
      </c>
      <c r="S225" s="27">
        <v>0</v>
      </c>
      <c r="T225" s="27">
        <v>0</v>
      </c>
      <c r="U225" s="30">
        <v>23328</v>
      </c>
      <c r="V225" s="18">
        <f t="shared" si="85"/>
        <v>24.3</v>
      </c>
    </row>
    <row r="226" spans="1:22" ht="23.25" customHeight="1" outlineLevel="2">
      <c r="A226" s="6" t="s">
        <v>179</v>
      </c>
      <c r="B226" s="17" t="s">
        <v>44</v>
      </c>
      <c r="C226" s="17" t="s">
        <v>180</v>
      </c>
      <c r="D226" s="17" t="s">
        <v>11</v>
      </c>
      <c r="E226" s="17" t="s">
        <v>12</v>
      </c>
      <c r="F226" s="17" t="s">
        <v>12</v>
      </c>
      <c r="G226" s="17"/>
      <c r="H226" s="17"/>
      <c r="I226" s="17"/>
      <c r="J226" s="17"/>
      <c r="K226" s="17"/>
      <c r="L226" s="40">
        <f>L227</f>
        <v>115000</v>
      </c>
      <c r="M226" s="27">
        <f t="shared" ref="M226:U231" si="90">M227</f>
        <v>115000</v>
      </c>
      <c r="N226" s="27">
        <f t="shared" si="90"/>
        <v>0</v>
      </c>
      <c r="O226" s="27">
        <f t="shared" si="90"/>
        <v>115000</v>
      </c>
      <c r="P226" s="27">
        <f t="shared" si="90"/>
        <v>0</v>
      </c>
      <c r="Q226" s="27">
        <f t="shared" si="90"/>
        <v>115000</v>
      </c>
      <c r="R226" s="27">
        <f t="shared" si="90"/>
        <v>0</v>
      </c>
      <c r="S226" s="27">
        <f t="shared" si="90"/>
        <v>0</v>
      </c>
      <c r="T226" s="27">
        <f t="shared" si="90"/>
        <v>0</v>
      </c>
      <c r="U226" s="28">
        <f t="shared" si="90"/>
        <v>0</v>
      </c>
      <c r="V226" s="18">
        <f t="shared" si="85"/>
        <v>0</v>
      </c>
    </row>
    <row r="227" spans="1:22" ht="30.75" customHeight="1" outlineLevel="3">
      <c r="A227" s="6" t="s">
        <v>181</v>
      </c>
      <c r="B227" s="17" t="s">
        <v>44</v>
      </c>
      <c r="C227" s="17" t="s">
        <v>180</v>
      </c>
      <c r="D227" s="17" t="s">
        <v>182</v>
      </c>
      <c r="E227" s="17" t="s">
        <v>12</v>
      </c>
      <c r="F227" s="17" t="s">
        <v>12</v>
      </c>
      <c r="G227" s="17"/>
      <c r="H227" s="17"/>
      <c r="I227" s="17"/>
      <c r="J227" s="17"/>
      <c r="K227" s="17"/>
      <c r="L227" s="40">
        <f>L228</f>
        <v>115000</v>
      </c>
      <c r="M227" s="27">
        <f t="shared" si="90"/>
        <v>115000</v>
      </c>
      <c r="N227" s="27">
        <f t="shared" si="90"/>
        <v>0</v>
      </c>
      <c r="O227" s="27">
        <f t="shared" si="90"/>
        <v>115000</v>
      </c>
      <c r="P227" s="27">
        <f t="shared" si="90"/>
        <v>0</v>
      </c>
      <c r="Q227" s="27">
        <f t="shared" si="90"/>
        <v>115000</v>
      </c>
      <c r="R227" s="27">
        <f t="shared" si="90"/>
        <v>0</v>
      </c>
      <c r="S227" s="27">
        <f t="shared" si="90"/>
        <v>0</v>
      </c>
      <c r="T227" s="27">
        <f t="shared" si="90"/>
        <v>0</v>
      </c>
      <c r="U227" s="28">
        <f t="shared" si="90"/>
        <v>0</v>
      </c>
      <c r="V227" s="18">
        <f t="shared" si="85"/>
        <v>0</v>
      </c>
    </row>
    <row r="228" spans="1:22" ht="21" customHeight="1" outlineLevel="4">
      <c r="A228" s="6" t="s">
        <v>100</v>
      </c>
      <c r="B228" s="17" t="s">
        <v>44</v>
      </c>
      <c r="C228" s="17" t="s">
        <v>180</v>
      </c>
      <c r="D228" s="17" t="s">
        <v>182</v>
      </c>
      <c r="E228" s="17" t="s">
        <v>101</v>
      </c>
      <c r="F228" s="17" t="s">
        <v>12</v>
      </c>
      <c r="G228" s="17"/>
      <c r="H228" s="17"/>
      <c r="I228" s="17"/>
      <c r="J228" s="17"/>
      <c r="K228" s="17"/>
      <c r="L228" s="40">
        <f>L229</f>
        <v>115000</v>
      </c>
      <c r="M228" s="27">
        <f t="shared" si="90"/>
        <v>115000</v>
      </c>
      <c r="N228" s="27">
        <f t="shared" si="90"/>
        <v>0</v>
      </c>
      <c r="O228" s="27">
        <f t="shared" si="90"/>
        <v>115000</v>
      </c>
      <c r="P228" s="27">
        <f t="shared" si="90"/>
        <v>0</v>
      </c>
      <c r="Q228" s="27">
        <f t="shared" si="90"/>
        <v>115000</v>
      </c>
      <c r="R228" s="27">
        <f t="shared" si="90"/>
        <v>0</v>
      </c>
      <c r="S228" s="27">
        <f t="shared" si="90"/>
        <v>0</v>
      </c>
      <c r="T228" s="27">
        <f t="shared" si="90"/>
        <v>0</v>
      </c>
      <c r="U228" s="28">
        <f t="shared" si="90"/>
        <v>0</v>
      </c>
      <c r="V228" s="18">
        <f t="shared" si="85"/>
        <v>0</v>
      </c>
    </row>
    <row r="229" spans="1:22" ht="15" customHeight="1" outlineLevel="5">
      <c r="A229" s="6" t="s">
        <v>158</v>
      </c>
      <c r="B229" s="17" t="s">
        <v>44</v>
      </c>
      <c r="C229" s="17" t="s">
        <v>180</v>
      </c>
      <c r="D229" s="17" t="s">
        <v>182</v>
      </c>
      <c r="E229" s="17" t="s">
        <v>101</v>
      </c>
      <c r="F229" s="17" t="s">
        <v>12</v>
      </c>
      <c r="G229" s="17"/>
      <c r="H229" s="17" t="s">
        <v>172</v>
      </c>
      <c r="I229" s="17"/>
      <c r="J229" s="17"/>
      <c r="K229" s="17"/>
      <c r="L229" s="40">
        <v>115000</v>
      </c>
      <c r="M229" s="29">
        <v>115000</v>
      </c>
      <c r="N229" s="29">
        <v>0</v>
      </c>
      <c r="O229" s="29">
        <v>115000</v>
      </c>
      <c r="P229" s="29">
        <v>0</v>
      </c>
      <c r="Q229" s="29">
        <v>115000</v>
      </c>
      <c r="R229" s="29">
        <v>0</v>
      </c>
      <c r="S229" s="27">
        <v>0</v>
      </c>
      <c r="T229" s="27">
        <v>0</v>
      </c>
      <c r="U229" s="30">
        <v>0</v>
      </c>
      <c r="V229" s="18">
        <f t="shared" si="85"/>
        <v>0</v>
      </c>
    </row>
    <row r="230" spans="1:22" ht="21.75" customHeight="1" outlineLevel="3">
      <c r="A230" s="6" t="s">
        <v>309</v>
      </c>
      <c r="B230" s="17" t="s">
        <v>44</v>
      </c>
      <c r="C230" s="17"/>
      <c r="D230" s="17"/>
      <c r="E230" s="17" t="s">
        <v>12</v>
      </c>
      <c r="F230" s="17" t="s">
        <v>12</v>
      </c>
      <c r="G230" s="17"/>
      <c r="H230" s="17"/>
      <c r="I230" s="17"/>
      <c r="J230" s="17"/>
      <c r="K230" s="17"/>
      <c r="L230" s="40">
        <f>L231</f>
        <v>270000</v>
      </c>
      <c r="M230" s="27">
        <f t="shared" si="90"/>
        <v>115000</v>
      </c>
      <c r="N230" s="27">
        <f t="shared" si="90"/>
        <v>0</v>
      </c>
      <c r="O230" s="27">
        <f t="shared" si="90"/>
        <v>115000</v>
      </c>
      <c r="P230" s="27">
        <f t="shared" si="90"/>
        <v>0</v>
      </c>
      <c r="Q230" s="27">
        <f t="shared" si="90"/>
        <v>115000</v>
      </c>
      <c r="R230" s="27">
        <f t="shared" si="90"/>
        <v>0</v>
      </c>
      <c r="S230" s="27">
        <f t="shared" si="90"/>
        <v>0</v>
      </c>
      <c r="T230" s="27">
        <f t="shared" si="90"/>
        <v>0</v>
      </c>
      <c r="U230" s="28">
        <f t="shared" si="90"/>
        <v>0</v>
      </c>
      <c r="V230" s="18">
        <f t="shared" ref="V230:V232" si="91">U230/L230*100</f>
        <v>0</v>
      </c>
    </row>
    <row r="231" spans="1:22" ht="21" customHeight="1" outlineLevel="4">
      <c r="A231" s="6" t="s">
        <v>100</v>
      </c>
      <c r="B231" s="17" t="s">
        <v>44</v>
      </c>
      <c r="C231" s="17"/>
      <c r="D231" s="17"/>
      <c r="E231" s="17" t="s">
        <v>101</v>
      </c>
      <c r="F231" s="17" t="s">
        <v>12</v>
      </c>
      <c r="G231" s="17"/>
      <c r="H231" s="17"/>
      <c r="I231" s="17"/>
      <c r="J231" s="17"/>
      <c r="K231" s="17"/>
      <c r="L231" s="40">
        <f>L232</f>
        <v>270000</v>
      </c>
      <c r="M231" s="27">
        <f t="shared" si="90"/>
        <v>115000</v>
      </c>
      <c r="N231" s="27">
        <f t="shared" si="90"/>
        <v>0</v>
      </c>
      <c r="O231" s="27">
        <f t="shared" si="90"/>
        <v>115000</v>
      </c>
      <c r="P231" s="27">
        <f t="shared" si="90"/>
        <v>0</v>
      </c>
      <c r="Q231" s="27">
        <f t="shared" si="90"/>
        <v>115000</v>
      </c>
      <c r="R231" s="27">
        <f t="shared" si="90"/>
        <v>0</v>
      </c>
      <c r="S231" s="27">
        <f t="shared" si="90"/>
        <v>0</v>
      </c>
      <c r="T231" s="27">
        <f t="shared" si="90"/>
        <v>0</v>
      </c>
      <c r="U231" s="28">
        <f t="shared" si="90"/>
        <v>0</v>
      </c>
      <c r="V231" s="18">
        <f t="shared" si="91"/>
        <v>0</v>
      </c>
    </row>
    <row r="232" spans="1:22" ht="15" customHeight="1" outlineLevel="5">
      <c r="A232" s="6"/>
      <c r="B232" s="17" t="s">
        <v>44</v>
      </c>
      <c r="C232" s="17"/>
      <c r="D232" s="17"/>
      <c r="E232" s="17" t="s">
        <v>101</v>
      </c>
      <c r="F232" s="17" t="s">
        <v>12</v>
      </c>
      <c r="G232" s="17"/>
      <c r="H232" s="17" t="s">
        <v>172</v>
      </c>
      <c r="I232" s="17"/>
      <c r="J232" s="17"/>
      <c r="K232" s="17"/>
      <c r="L232" s="40">
        <v>270000</v>
      </c>
      <c r="M232" s="29">
        <v>115000</v>
      </c>
      <c r="N232" s="29">
        <v>0</v>
      </c>
      <c r="O232" s="29">
        <v>115000</v>
      </c>
      <c r="P232" s="29">
        <v>0</v>
      </c>
      <c r="Q232" s="29">
        <v>115000</v>
      </c>
      <c r="R232" s="29">
        <v>0</v>
      </c>
      <c r="S232" s="27">
        <v>0</v>
      </c>
      <c r="T232" s="27">
        <v>0</v>
      </c>
      <c r="U232" s="30">
        <v>0</v>
      </c>
      <c r="V232" s="18">
        <f t="shared" si="91"/>
        <v>0</v>
      </c>
    </row>
    <row r="233" spans="1:22" ht="15" customHeight="1" outlineLevel="1">
      <c r="A233" s="6" t="s">
        <v>183</v>
      </c>
      <c r="B233" s="17" t="s">
        <v>44</v>
      </c>
      <c r="C233" s="17" t="s">
        <v>184</v>
      </c>
      <c r="D233" s="17" t="s">
        <v>11</v>
      </c>
      <c r="E233" s="17" t="s">
        <v>12</v>
      </c>
      <c r="F233" s="17" t="s">
        <v>12</v>
      </c>
      <c r="G233" s="17"/>
      <c r="H233" s="17"/>
      <c r="I233" s="17"/>
      <c r="J233" s="17"/>
      <c r="K233" s="17"/>
      <c r="L233" s="40">
        <f>L234</f>
        <v>6650000</v>
      </c>
      <c r="M233" s="27">
        <f t="shared" ref="M233:U233" si="92">M234</f>
        <v>6650000</v>
      </c>
      <c r="N233" s="27">
        <f t="shared" si="92"/>
        <v>0</v>
      </c>
      <c r="O233" s="27">
        <f t="shared" si="92"/>
        <v>6650000</v>
      </c>
      <c r="P233" s="27">
        <f t="shared" si="92"/>
        <v>0</v>
      </c>
      <c r="Q233" s="27">
        <f t="shared" si="92"/>
        <v>6650000</v>
      </c>
      <c r="R233" s="27">
        <f t="shared" si="92"/>
        <v>0</v>
      </c>
      <c r="S233" s="27">
        <f t="shared" si="92"/>
        <v>0</v>
      </c>
      <c r="T233" s="27">
        <f t="shared" si="92"/>
        <v>0</v>
      </c>
      <c r="U233" s="28">
        <f t="shared" si="92"/>
        <v>2289625.35</v>
      </c>
      <c r="V233" s="18">
        <f t="shared" si="85"/>
        <v>34.43045639097744</v>
      </c>
    </row>
    <row r="234" spans="1:22" ht="15" customHeight="1" outlineLevel="2">
      <c r="A234" s="6" t="s">
        <v>185</v>
      </c>
      <c r="B234" s="17" t="s">
        <v>44</v>
      </c>
      <c r="C234" s="17" t="s">
        <v>186</v>
      </c>
      <c r="D234" s="17" t="s">
        <v>11</v>
      </c>
      <c r="E234" s="17" t="s">
        <v>12</v>
      </c>
      <c r="F234" s="17" t="s">
        <v>12</v>
      </c>
      <c r="G234" s="17"/>
      <c r="H234" s="17"/>
      <c r="I234" s="17"/>
      <c r="J234" s="17"/>
      <c r="K234" s="17"/>
      <c r="L234" s="40">
        <f>L235+L248</f>
        <v>6650000</v>
      </c>
      <c r="M234" s="27">
        <f t="shared" ref="M234:T234" si="93">M235+M248</f>
        <v>6650000</v>
      </c>
      <c r="N234" s="27">
        <f t="shared" si="93"/>
        <v>0</v>
      </c>
      <c r="O234" s="27">
        <f t="shared" si="93"/>
        <v>6650000</v>
      </c>
      <c r="P234" s="27">
        <f t="shared" si="93"/>
        <v>0</v>
      </c>
      <c r="Q234" s="27">
        <f t="shared" si="93"/>
        <v>6650000</v>
      </c>
      <c r="R234" s="27">
        <f t="shared" si="93"/>
        <v>0</v>
      </c>
      <c r="S234" s="27">
        <f t="shared" si="93"/>
        <v>0</v>
      </c>
      <c r="T234" s="27">
        <f t="shared" si="93"/>
        <v>0</v>
      </c>
      <c r="U234" s="28">
        <f>U235+U248</f>
        <v>2289625.35</v>
      </c>
      <c r="V234" s="18">
        <f t="shared" si="85"/>
        <v>34.43045639097744</v>
      </c>
    </row>
    <row r="235" spans="1:22" ht="15" customHeight="1" outlineLevel="3">
      <c r="A235" s="6" t="s">
        <v>187</v>
      </c>
      <c r="B235" s="17" t="s">
        <v>44</v>
      </c>
      <c r="C235" s="17" t="s">
        <v>186</v>
      </c>
      <c r="D235" s="17" t="s">
        <v>188</v>
      </c>
      <c r="E235" s="17" t="s">
        <v>12</v>
      </c>
      <c r="F235" s="17" t="s">
        <v>12</v>
      </c>
      <c r="G235" s="17"/>
      <c r="H235" s="17"/>
      <c r="I235" s="17"/>
      <c r="J235" s="17"/>
      <c r="K235" s="17"/>
      <c r="L235" s="40">
        <f>L236</f>
        <v>1850000</v>
      </c>
      <c r="M235" s="27">
        <f t="shared" ref="M235:U235" si="94">M236</f>
        <v>1850000</v>
      </c>
      <c r="N235" s="27">
        <f t="shared" si="94"/>
        <v>0</v>
      </c>
      <c r="O235" s="27">
        <f t="shared" si="94"/>
        <v>1850000</v>
      </c>
      <c r="P235" s="27">
        <f t="shared" si="94"/>
        <v>0</v>
      </c>
      <c r="Q235" s="27">
        <f t="shared" si="94"/>
        <v>1850000</v>
      </c>
      <c r="R235" s="27">
        <f t="shared" si="94"/>
        <v>0</v>
      </c>
      <c r="S235" s="27">
        <f t="shared" si="94"/>
        <v>0</v>
      </c>
      <c r="T235" s="27">
        <f t="shared" si="94"/>
        <v>0</v>
      </c>
      <c r="U235" s="28">
        <f t="shared" si="94"/>
        <v>614625.35000000009</v>
      </c>
      <c r="V235" s="18">
        <f>U235/L235*100</f>
        <v>33.222991891891894</v>
      </c>
    </row>
    <row r="236" spans="1:22" ht="64.5" customHeight="1" outlineLevel="4">
      <c r="A236" s="6" t="s">
        <v>76</v>
      </c>
      <c r="B236" s="17" t="s">
        <v>44</v>
      </c>
      <c r="C236" s="17" t="s">
        <v>186</v>
      </c>
      <c r="D236" s="17" t="s">
        <v>188</v>
      </c>
      <c r="E236" s="17" t="s">
        <v>77</v>
      </c>
      <c r="F236" s="17" t="s">
        <v>12</v>
      </c>
      <c r="G236" s="17"/>
      <c r="H236" s="17"/>
      <c r="I236" s="17"/>
      <c r="J236" s="17"/>
      <c r="K236" s="17"/>
      <c r="L236" s="40">
        <f>SUM(L237:L247)</f>
        <v>1850000</v>
      </c>
      <c r="M236" s="27">
        <f t="shared" ref="M236:U236" si="95">SUM(M237:M247)</f>
        <v>1850000</v>
      </c>
      <c r="N236" s="27">
        <f t="shared" si="95"/>
        <v>0</v>
      </c>
      <c r="O236" s="27">
        <f t="shared" si="95"/>
        <v>1850000</v>
      </c>
      <c r="P236" s="27">
        <f t="shared" si="95"/>
        <v>0</v>
      </c>
      <c r="Q236" s="27">
        <f t="shared" si="95"/>
        <v>1850000</v>
      </c>
      <c r="R236" s="27">
        <f t="shared" si="95"/>
        <v>0</v>
      </c>
      <c r="S236" s="27">
        <f t="shared" si="95"/>
        <v>0</v>
      </c>
      <c r="T236" s="27">
        <f t="shared" si="95"/>
        <v>0</v>
      </c>
      <c r="U236" s="28">
        <f t="shared" si="95"/>
        <v>614625.35000000009</v>
      </c>
      <c r="V236" s="18">
        <f t="shared" si="85"/>
        <v>33.222991891891894</v>
      </c>
    </row>
    <row r="237" spans="1:22" ht="18.75" customHeight="1" outlineLevel="5">
      <c r="A237" s="6" t="s">
        <v>21</v>
      </c>
      <c r="B237" s="17" t="s">
        <v>44</v>
      </c>
      <c r="C237" s="17" t="s">
        <v>186</v>
      </c>
      <c r="D237" s="17" t="s">
        <v>188</v>
      </c>
      <c r="E237" s="17" t="s">
        <v>77</v>
      </c>
      <c r="F237" s="17" t="s">
        <v>12</v>
      </c>
      <c r="G237" s="17"/>
      <c r="H237" s="17" t="s">
        <v>22</v>
      </c>
      <c r="I237" s="17"/>
      <c r="J237" s="17"/>
      <c r="K237" s="17"/>
      <c r="L237" s="40">
        <v>1200000</v>
      </c>
      <c r="M237" s="29">
        <v>1200000</v>
      </c>
      <c r="N237" s="29">
        <v>0</v>
      </c>
      <c r="O237" s="29">
        <v>1200000</v>
      </c>
      <c r="P237" s="29">
        <v>0</v>
      </c>
      <c r="Q237" s="29">
        <v>1200000</v>
      </c>
      <c r="R237" s="29">
        <v>0</v>
      </c>
      <c r="S237" s="27">
        <v>0</v>
      </c>
      <c r="T237" s="27">
        <v>0</v>
      </c>
      <c r="U237" s="30">
        <v>360000</v>
      </c>
      <c r="V237" s="18">
        <f t="shared" si="85"/>
        <v>30</v>
      </c>
    </row>
    <row r="238" spans="1:22" ht="30" customHeight="1" outlineLevel="5">
      <c r="A238" s="6" t="s">
        <v>25</v>
      </c>
      <c r="B238" s="17" t="s">
        <v>44</v>
      </c>
      <c r="C238" s="17" t="s">
        <v>186</v>
      </c>
      <c r="D238" s="17" t="s">
        <v>188</v>
      </c>
      <c r="E238" s="17" t="s">
        <v>77</v>
      </c>
      <c r="F238" s="17" t="s">
        <v>12</v>
      </c>
      <c r="G238" s="17"/>
      <c r="H238" s="17" t="s">
        <v>26</v>
      </c>
      <c r="I238" s="17"/>
      <c r="J238" s="17"/>
      <c r="K238" s="17"/>
      <c r="L238" s="40">
        <v>295000</v>
      </c>
      <c r="M238" s="29">
        <v>295000</v>
      </c>
      <c r="N238" s="29">
        <v>0</v>
      </c>
      <c r="O238" s="29">
        <v>295000</v>
      </c>
      <c r="P238" s="29">
        <v>0</v>
      </c>
      <c r="Q238" s="29">
        <v>295000</v>
      </c>
      <c r="R238" s="29">
        <v>0</v>
      </c>
      <c r="S238" s="27">
        <v>0</v>
      </c>
      <c r="T238" s="27">
        <v>0</v>
      </c>
      <c r="U238" s="30">
        <v>98200</v>
      </c>
      <c r="V238" s="18">
        <f t="shared" si="85"/>
        <v>33.288135593220339</v>
      </c>
    </row>
    <row r="239" spans="1:22" ht="15" customHeight="1" outlineLevel="5">
      <c r="A239" s="6" t="s">
        <v>37</v>
      </c>
      <c r="B239" s="17" t="s">
        <v>44</v>
      </c>
      <c r="C239" s="17" t="s">
        <v>186</v>
      </c>
      <c r="D239" s="17" t="s">
        <v>188</v>
      </c>
      <c r="E239" s="17" t="s">
        <v>77</v>
      </c>
      <c r="F239" s="17" t="s">
        <v>12</v>
      </c>
      <c r="G239" s="17"/>
      <c r="H239" s="17" t="s">
        <v>38</v>
      </c>
      <c r="I239" s="17"/>
      <c r="J239" s="17"/>
      <c r="K239" s="17"/>
      <c r="L239" s="40">
        <v>25400</v>
      </c>
      <c r="M239" s="29">
        <v>25400</v>
      </c>
      <c r="N239" s="29">
        <v>0</v>
      </c>
      <c r="O239" s="29">
        <v>25400</v>
      </c>
      <c r="P239" s="29">
        <v>0</v>
      </c>
      <c r="Q239" s="29">
        <v>25400</v>
      </c>
      <c r="R239" s="29">
        <v>0</v>
      </c>
      <c r="S239" s="27">
        <v>0</v>
      </c>
      <c r="T239" s="27">
        <v>0</v>
      </c>
      <c r="U239" s="30">
        <v>5200</v>
      </c>
      <c r="V239" s="18">
        <f t="shared" si="85"/>
        <v>20.472440944881889</v>
      </c>
    </row>
    <row r="240" spans="1:22" ht="22.5" customHeight="1" outlineLevel="5">
      <c r="A240" s="6" t="s">
        <v>50</v>
      </c>
      <c r="B240" s="17" t="s">
        <v>44</v>
      </c>
      <c r="C240" s="17" t="s">
        <v>186</v>
      </c>
      <c r="D240" s="17" t="s">
        <v>188</v>
      </c>
      <c r="E240" s="17" t="s">
        <v>77</v>
      </c>
      <c r="F240" s="17" t="s">
        <v>12</v>
      </c>
      <c r="G240" s="17"/>
      <c r="H240" s="17" t="s">
        <v>51</v>
      </c>
      <c r="I240" s="17"/>
      <c r="J240" s="17"/>
      <c r="K240" s="17"/>
      <c r="L240" s="40">
        <v>180000</v>
      </c>
      <c r="M240" s="29">
        <v>180000</v>
      </c>
      <c r="N240" s="29">
        <v>0</v>
      </c>
      <c r="O240" s="29">
        <v>180000</v>
      </c>
      <c r="P240" s="29">
        <v>0</v>
      </c>
      <c r="Q240" s="29">
        <v>180000</v>
      </c>
      <c r="R240" s="29">
        <v>0</v>
      </c>
      <c r="S240" s="27">
        <v>0</v>
      </c>
      <c r="T240" s="27">
        <v>0</v>
      </c>
      <c r="U240" s="30">
        <v>59306.33</v>
      </c>
      <c r="V240" s="18">
        <f t="shared" si="85"/>
        <v>32.947961111111113</v>
      </c>
    </row>
    <row r="241" spans="1:22" ht="30" customHeight="1" outlineLevel="5">
      <c r="A241" s="6" t="s">
        <v>52</v>
      </c>
      <c r="B241" s="17" t="s">
        <v>44</v>
      </c>
      <c r="C241" s="17" t="s">
        <v>186</v>
      </c>
      <c r="D241" s="17" t="s">
        <v>188</v>
      </c>
      <c r="E241" s="17" t="s">
        <v>77</v>
      </c>
      <c r="F241" s="17" t="s">
        <v>12</v>
      </c>
      <c r="G241" s="17"/>
      <c r="H241" s="17" t="s">
        <v>53</v>
      </c>
      <c r="I241" s="17"/>
      <c r="J241" s="17"/>
      <c r="K241" s="17"/>
      <c r="L241" s="40">
        <v>4000</v>
      </c>
      <c r="M241" s="29">
        <v>4000</v>
      </c>
      <c r="N241" s="29">
        <v>0</v>
      </c>
      <c r="O241" s="29">
        <v>4000</v>
      </c>
      <c r="P241" s="29">
        <v>0</v>
      </c>
      <c r="Q241" s="29">
        <v>4000</v>
      </c>
      <c r="R241" s="29">
        <v>0</v>
      </c>
      <c r="S241" s="27">
        <v>0</v>
      </c>
      <c r="T241" s="27">
        <v>0</v>
      </c>
      <c r="U241" s="30">
        <v>0</v>
      </c>
      <c r="V241" s="18">
        <f t="shared" si="85"/>
        <v>0</v>
      </c>
    </row>
    <row r="242" spans="1:22" ht="19.5" customHeight="1" outlineLevel="5">
      <c r="A242" s="6" t="s">
        <v>78</v>
      </c>
      <c r="B242" s="17" t="s">
        <v>44</v>
      </c>
      <c r="C242" s="17" t="s">
        <v>186</v>
      </c>
      <c r="D242" s="17" t="s">
        <v>188</v>
      </c>
      <c r="E242" s="17" t="s">
        <v>77</v>
      </c>
      <c r="F242" s="17" t="s">
        <v>12</v>
      </c>
      <c r="G242" s="17"/>
      <c r="H242" s="17" t="s">
        <v>79</v>
      </c>
      <c r="I242" s="17"/>
      <c r="J242" s="17"/>
      <c r="K242" s="17"/>
      <c r="L242" s="40">
        <v>67000</v>
      </c>
      <c r="M242" s="29">
        <v>67000</v>
      </c>
      <c r="N242" s="29">
        <v>0</v>
      </c>
      <c r="O242" s="29">
        <v>67000</v>
      </c>
      <c r="P242" s="29">
        <v>0</v>
      </c>
      <c r="Q242" s="29">
        <v>67000</v>
      </c>
      <c r="R242" s="29">
        <v>0</v>
      </c>
      <c r="S242" s="27">
        <v>0</v>
      </c>
      <c r="T242" s="27">
        <v>0</v>
      </c>
      <c r="U242" s="30">
        <v>31259.21</v>
      </c>
      <c r="V242" s="18">
        <f t="shared" si="85"/>
        <v>46.655537313432831</v>
      </c>
    </row>
    <row r="243" spans="1:22" ht="19.5" customHeight="1" outlineLevel="5">
      <c r="A243" s="6" t="s">
        <v>296</v>
      </c>
      <c r="B243" s="17"/>
      <c r="C243" s="17"/>
      <c r="D243" s="17"/>
      <c r="E243" s="17"/>
      <c r="F243" s="17"/>
      <c r="G243" s="17"/>
      <c r="H243" s="21">
        <v>12901</v>
      </c>
      <c r="I243" s="17"/>
      <c r="J243" s="17"/>
      <c r="K243" s="17"/>
      <c r="L243" s="40">
        <v>1500</v>
      </c>
      <c r="M243" s="29"/>
      <c r="N243" s="29"/>
      <c r="O243" s="29"/>
      <c r="P243" s="29"/>
      <c r="Q243" s="29"/>
      <c r="R243" s="29"/>
      <c r="S243" s="27"/>
      <c r="T243" s="27"/>
      <c r="U243" s="30">
        <v>238.56</v>
      </c>
      <c r="V243" s="18">
        <f t="shared" si="85"/>
        <v>15.904000000000002</v>
      </c>
    </row>
    <row r="244" spans="1:22" ht="18" customHeight="1" outlineLevel="5">
      <c r="A244" s="6" t="s">
        <v>56</v>
      </c>
      <c r="B244" s="17" t="s">
        <v>44</v>
      </c>
      <c r="C244" s="17" t="s">
        <v>186</v>
      </c>
      <c r="D244" s="17" t="s">
        <v>188</v>
      </c>
      <c r="E244" s="17" t="s">
        <v>77</v>
      </c>
      <c r="F244" s="17" t="s">
        <v>12</v>
      </c>
      <c r="G244" s="17"/>
      <c r="H244" s="17" t="s">
        <v>57</v>
      </c>
      <c r="I244" s="17"/>
      <c r="J244" s="17"/>
      <c r="K244" s="17"/>
      <c r="L244" s="40">
        <f>21000-1500</f>
        <v>19500</v>
      </c>
      <c r="M244" s="29">
        <v>21000</v>
      </c>
      <c r="N244" s="29">
        <v>0</v>
      </c>
      <c r="O244" s="29">
        <v>21000</v>
      </c>
      <c r="P244" s="29">
        <v>0</v>
      </c>
      <c r="Q244" s="29">
        <v>21000</v>
      </c>
      <c r="R244" s="29">
        <v>0</v>
      </c>
      <c r="S244" s="27">
        <v>0</v>
      </c>
      <c r="T244" s="27">
        <v>0</v>
      </c>
      <c r="U244" s="30">
        <v>9732</v>
      </c>
      <c r="V244" s="18">
        <f t="shared" si="85"/>
        <v>49.907692307692308</v>
      </c>
    </row>
    <row r="245" spans="1:22" ht="35.25" customHeight="1" outlineLevel="5">
      <c r="A245" s="6" t="s">
        <v>86</v>
      </c>
      <c r="B245" s="17" t="s">
        <v>44</v>
      </c>
      <c r="C245" s="17" t="s">
        <v>186</v>
      </c>
      <c r="D245" s="17" t="s">
        <v>188</v>
      </c>
      <c r="E245" s="17" t="s">
        <v>77</v>
      </c>
      <c r="F245" s="17" t="s">
        <v>12</v>
      </c>
      <c r="G245" s="17"/>
      <c r="H245" s="17" t="s">
        <v>87</v>
      </c>
      <c r="I245" s="17"/>
      <c r="J245" s="17"/>
      <c r="K245" s="17"/>
      <c r="L245" s="40">
        <v>25000</v>
      </c>
      <c r="M245" s="29">
        <v>25000</v>
      </c>
      <c r="N245" s="29">
        <v>0</v>
      </c>
      <c r="O245" s="29">
        <v>25000</v>
      </c>
      <c r="P245" s="29">
        <v>0</v>
      </c>
      <c r="Q245" s="29">
        <v>25000</v>
      </c>
      <c r="R245" s="29">
        <v>0</v>
      </c>
      <c r="S245" s="27">
        <v>0</v>
      </c>
      <c r="T245" s="27">
        <v>0</v>
      </c>
      <c r="U245" s="30">
        <v>25000</v>
      </c>
      <c r="V245" s="18">
        <f t="shared" si="85"/>
        <v>100</v>
      </c>
    </row>
    <row r="246" spans="1:22" ht="20.25" customHeight="1" outlineLevel="5">
      <c r="A246" s="6" t="s">
        <v>72</v>
      </c>
      <c r="B246" s="17" t="s">
        <v>44</v>
      </c>
      <c r="C246" s="17" t="s">
        <v>186</v>
      </c>
      <c r="D246" s="17" t="s">
        <v>188</v>
      </c>
      <c r="E246" s="17" t="s">
        <v>77</v>
      </c>
      <c r="F246" s="17" t="s">
        <v>12</v>
      </c>
      <c r="G246" s="17"/>
      <c r="H246" s="17" t="s">
        <v>73</v>
      </c>
      <c r="I246" s="17"/>
      <c r="J246" s="17"/>
      <c r="K246" s="17"/>
      <c r="L246" s="40">
        <v>2600</v>
      </c>
      <c r="M246" s="29">
        <v>2600</v>
      </c>
      <c r="N246" s="29">
        <v>0</v>
      </c>
      <c r="O246" s="29">
        <v>2600</v>
      </c>
      <c r="P246" s="29">
        <v>0</v>
      </c>
      <c r="Q246" s="29">
        <v>2600</v>
      </c>
      <c r="R246" s="29">
        <v>0</v>
      </c>
      <c r="S246" s="27">
        <v>0</v>
      </c>
      <c r="T246" s="27">
        <v>0</v>
      </c>
      <c r="U246" s="30">
        <v>2548.8000000000002</v>
      </c>
      <c r="V246" s="18">
        <f t="shared" si="85"/>
        <v>98.030769230769238</v>
      </c>
    </row>
    <row r="247" spans="1:22" ht="19.5" customHeight="1" outlineLevel="5">
      <c r="A247" s="6" t="s">
        <v>138</v>
      </c>
      <c r="B247" s="17" t="s">
        <v>44</v>
      </c>
      <c r="C247" s="17" t="s">
        <v>186</v>
      </c>
      <c r="D247" s="17" t="s">
        <v>188</v>
      </c>
      <c r="E247" s="17" t="s">
        <v>77</v>
      </c>
      <c r="F247" s="17" t="s">
        <v>12</v>
      </c>
      <c r="G247" s="17"/>
      <c r="H247" s="17" t="s">
        <v>139</v>
      </c>
      <c r="I247" s="17"/>
      <c r="J247" s="17"/>
      <c r="K247" s="17"/>
      <c r="L247" s="40">
        <v>30000</v>
      </c>
      <c r="M247" s="29">
        <v>30000</v>
      </c>
      <c r="N247" s="29">
        <v>0</v>
      </c>
      <c r="O247" s="29">
        <v>30000</v>
      </c>
      <c r="P247" s="29">
        <v>0</v>
      </c>
      <c r="Q247" s="29">
        <v>30000</v>
      </c>
      <c r="R247" s="29">
        <v>0</v>
      </c>
      <c r="S247" s="27">
        <v>0</v>
      </c>
      <c r="T247" s="27">
        <v>0</v>
      </c>
      <c r="U247" s="30">
        <v>23140.45</v>
      </c>
      <c r="V247" s="18">
        <f t="shared" si="85"/>
        <v>77.134833333333333</v>
      </c>
    </row>
    <row r="248" spans="1:22" ht="15" customHeight="1" outlineLevel="3">
      <c r="A248" s="6" t="s">
        <v>189</v>
      </c>
      <c r="B248" s="17" t="s">
        <v>44</v>
      </c>
      <c r="C248" s="17" t="s">
        <v>186</v>
      </c>
      <c r="D248" s="17" t="s">
        <v>190</v>
      </c>
      <c r="E248" s="17" t="s">
        <v>12</v>
      </c>
      <c r="F248" s="17" t="s">
        <v>12</v>
      </c>
      <c r="G248" s="17"/>
      <c r="H248" s="17"/>
      <c r="I248" s="17"/>
      <c r="J248" s="17"/>
      <c r="K248" s="17"/>
      <c r="L248" s="40">
        <f>L249</f>
        <v>4800000</v>
      </c>
      <c r="M248" s="27">
        <f t="shared" ref="M248:U248" si="96">M249</f>
        <v>4800000</v>
      </c>
      <c r="N248" s="27">
        <f t="shared" si="96"/>
        <v>0</v>
      </c>
      <c r="O248" s="27">
        <f t="shared" si="96"/>
        <v>4800000</v>
      </c>
      <c r="P248" s="27">
        <f t="shared" si="96"/>
        <v>0</v>
      </c>
      <c r="Q248" s="27">
        <f t="shared" si="96"/>
        <v>4800000</v>
      </c>
      <c r="R248" s="27">
        <f t="shared" si="96"/>
        <v>0</v>
      </c>
      <c r="S248" s="27">
        <f t="shared" si="96"/>
        <v>0</v>
      </c>
      <c r="T248" s="27">
        <f t="shared" si="96"/>
        <v>0</v>
      </c>
      <c r="U248" s="28">
        <f t="shared" si="96"/>
        <v>1675000</v>
      </c>
      <c r="V248" s="18">
        <f t="shared" si="85"/>
        <v>34.895833333333329</v>
      </c>
    </row>
    <row r="249" spans="1:22" ht="65.25" customHeight="1" outlineLevel="4">
      <c r="A249" s="6" t="s">
        <v>191</v>
      </c>
      <c r="B249" s="17" t="s">
        <v>44</v>
      </c>
      <c r="C249" s="17" t="s">
        <v>186</v>
      </c>
      <c r="D249" s="17" t="s">
        <v>190</v>
      </c>
      <c r="E249" s="17" t="s">
        <v>192</v>
      </c>
      <c r="F249" s="17" t="s">
        <v>12</v>
      </c>
      <c r="G249" s="17"/>
      <c r="H249" s="17"/>
      <c r="I249" s="17"/>
      <c r="J249" s="17"/>
      <c r="K249" s="17"/>
      <c r="L249" s="40">
        <f>SUM(L250:L261)</f>
        <v>4800000</v>
      </c>
      <c r="M249" s="27">
        <f t="shared" ref="M249:U249" si="97">SUM(M250:M261)</f>
        <v>4800000</v>
      </c>
      <c r="N249" s="27">
        <f t="shared" si="97"/>
        <v>0</v>
      </c>
      <c r="O249" s="27">
        <f t="shared" si="97"/>
        <v>4800000</v>
      </c>
      <c r="P249" s="27">
        <f t="shared" si="97"/>
        <v>0</v>
      </c>
      <c r="Q249" s="27">
        <f t="shared" si="97"/>
        <v>4800000</v>
      </c>
      <c r="R249" s="27">
        <f t="shared" si="97"/>
        <v>0</v>
      </c>
      <c r="S249" s="27">
        <f t="shared" si="97"/>
        <v>0</v>
      </c>
      <c r="T249" s="27">
        <f t="shared" si="97"/>
        <v>0</v>
      </c>
      <c r="U249" s="28">
        <f t="shared" si="97"/>
        <v>1675000</v>
      </c>
      <c r="V249" s="18">
        <f t="shared" si="85"/>
        <v>34.895833333333329</v>
      </c>
    </row>
    <row r="250" spans="1:22" ht="20.25" customHeight="1" outlineLevel="5">
      <c r="A250" s="6" t="s">
        <v>21</v>
      </c>
      <c r="B250" s="17" t="s">
        <v>44</v>
      </c>
      <c r="C250" s="17" t="s">
        <v>186</v>
      </c>
      <c r="D250" s="17" t="s">
        <v>190</v>
      </c>
      <c r="E250" s="17" t="s">
        <v>192</v>
      </c>
      <c r="F250" s="17" t="s">
        <v>12</v>
      </c>
      <c r="G250" s="17"/>
      <c r="H250" s="17" t="s">
        <v>22</v>
      </c>
      <c r="I250" s="17"/>
      <c r="J250" s="17"/>
      <c r="K250" s="17"/>
      <c r="L250" s="40">
        <v>3176390</v>
      </c>
      <c r="M250" s="29">
        <v>3176390</v>
      </c>
      <c r="N250" s="29">
        <v>0</v>
      </c>
      <c r="O250" s="29">
        <v>3176390</v>
      </c>
      <c r="P250" s="29">
        <v>0</v>
      </c>
      <c r="Q250" s="29">
        <v>3176390</v>
      </c>
      <c r="R250" s="29">
        <v>0</v>
      </c>
      <c r="S250" s="27">
        <v>0</v>
      </c>
      <c r="T250" s="27">
        <v>0</v>
      </c>
      <c r="U250" s="30">
        <v>976000</v>
      </c>
      <c r="V250" s="18">
        <f t="shared" si="85"/>
        <v>30.726705473824055</v>
      </c>
    </row>
    <row r="251" spans="1:22" ht="30" customHeight="1" outlineLevel="5">
      <c r="A251" s="6" t="s">
        <v>25</v>
      </c>
      <c r="B251" s="17" t="s">
        <v>44</v>
      </c>
      <c r="C251" s="17" t="s">
        <v>186</v>
      </c>
      <c r="D251" s="17" t="s">
        <v>190</v>
      </c>
      <c r="E251" s="17" t="s">
        <v>192</v>
      </c>
      <c r="F251" s="17" t="s">
        <v>12</v>
      </c>
      <c r="G251" s="17"/>
      <c r="H251" s="17" t="s">
        <v>26</v>
      </c>
      <c r="I251" s="17"/>
      <c r="J251" s="17"/>
      <c r="K251" s="17"/>
      <c r="L251" s="40">
        <v>862110</v>
      </c>
      <c r="M251" s="29">
        <v>862110</v>
      </c>
      <c r="N251" s="29">
        <v>0</v>
      </c>
      <c r="O251" s="29">
        <v>862110</v>
      </c>
      <c r="P251" s="29">
        <v>0</v>
      </c>
      <c r="Q251" s="29">
        <v>862110</v>
      </c>
      <c r="R251" s="29">
        <v>0</v>
      </c>
      <c r="S251" s="27">
        <v>0</v>
      </c>
      <c r="T251" s="27">
        <v>0</v>
      </c>
      <c r="U251" s="30">
        <v>258000</v>
      </c>
      <c r="V251" s="18">
        <f t="shared" si="85"/>
        <v>29.926575495006436</v>
      </c>
    </row>
    <row r="252" spans="1:22" ht="15" customHeight="1" outlineLevel="5">
      <c r="A252" s="6" t="s">
        <v>37</v>
      </c>
      <c r="B252" s="17" t="s">
        <v>44</v>
      </c>
      <c r="C252" s="17" t="s">
        <v>186</v>
      </c>
      <c r="D252" s="17" t="s">
        <v>190</v>
      </c>
      <c r="E252" s="17" t="s">
        <v>192</v>
      </c>
      <c r="F252" s="17" t="s">
        <v>12</v>
      </c>
      <c r="G252" s="17"/>
      <c r="H252" s="17" t="s">
        <v>38</v>
      </c>
      <c r="I252" s="17"/>
      <c r="J252" s="17"/>
      <c r="K252" s="17"/>
      <c r="L252" s="40">
        <v>13893</v>
      </c>
      <c r="M252" s="29">
        <v>13893</v>
      </c>
      <c r="N252" s="29">
        <v>0</v>
      </c>
      <c r="O252" s="29">
        <v>13893</v>
      </c>
      <c r="P252" s="29">
        <v>0</v>
      </c>
      <c r="Q252" s="29">
        <v>13893</v>
      </c>
      <c r="R252" s="29">
        <v>0</v>
      </c>
      <c r="S252" s="27">
        <v>0</v>
      </c>
      <c r="T252" s="27">
        <v>0</v>
      </c>
      <c r="U252" s="30">
        <v>6000</v>
      </c>
      <c r="V252" s="18">
        <f t="shared" si="85"/>
        <v>43.187216583891171</v>
      </c>
    </row>
    <row r="253" spans="1:22" ht="30" customHeight="1" outlineLevel="5">
      <c r="A253" s="6" t="s">
        <v>50</v>
      </c>
      <c r="B253" s="17" t="s">
        <v>44</v>
      </c>
      <c r="C253" s="17" t="s">
        <v>186</v>
      </c>
      <c r="D253" s="17" t="s">
        <v>190</v>
      </c>
      <c r="E253" s="17" t="s">
        <v>192</v>
      </c>
      <c r="F253" s="17" t="s">
        <v>12</v>
      </c>
      <c r="G253" s="17"/>
      <c r="H253" s="17" t="s">
        <v>51</v>
      </c>
      <c r="I253" s="17"/>
      <c r="J253" s="17"/>
      <c r="K253" s="17"/>
      <c r="L253" s="40">
        <v>307850</v>
      </c>
      <c r="M253" s="29">
        <v>307850</v>
      </c>
      <c r="N253" s="29">
        <v>0</v>
      </c>
      <c r="O253" s="29">
        <v>307850</v>
      </c>
      <c r="P253" s="29">
        <v>0</v>
      </c>
      <c r="Q253" s="29">
        <v>307850</v>
      </c>
      <c r="R253" s="29">
        <v>0</v>
      </c>
      <c r="S253" s="27">
        <v>0</v>
      </c>
      <c r="T253" s="27">
        <v>0</v>
      </c>
      <c r="U253" s="30">
        <v>140900</v>
      </c>
      <c r="V253" s="18">
        <f t="shared" si="85"/>
        <v>45.769043365275294</v>
      </c>
    </row>
    <row r="254" spans="1:22" ht="30" customHeight="1" outlineLevel="5">
      <c r="A254" s="6" t="s">
        <v>52</v>
      </c>
      <c r="B254" s="17" t="s">
        <v>44</v>
      </c>
      <c r="C254" s="17" t="s">
        <v>186</v>
      </c>
      <c r="D254" s="17" t="s">
        <v>190</v>
      </c>
      <c r="E254" s="17" t="s">
        <v>192</v>
      </c>
      <c r="F254" s="17" t="s">
        <v>12</v>
      </c>
      <c r="G254" s="17"/>
      <c r="H254" s="17" t="s">
        <v>53</v>
      </c>
      <c r="I254" s="17"/>
      <c r="J254" s="17"/>
      <c r="K254" s="17"/>
      <c r="L254" s="40">
        <v>59522</v>
      </c>
      <c r="M254" s="29">
        <v>59522</v>
      </c>
      <c r="N254" s="29">
        <v>0</v>
      </c>
      <c r="O254" s="29">
        <v>59522</v>
      </c>
      <c r="P254" s="29">
        <v>0</v>
      </c>
      <c r="Q254" s="29">
        <v>59522</v>
      </c>
      <c r="R254" s="29">
        <v>0</v>
      </c>
      <c r="S254" s="27">
        <v>0</v>
      </c>
      <c r="T254" s="27">
        <v>0</v>
      </c>
      <c r="U254" s="30">
        <v>19500</v>
      </c>
      <c r="V254" s="18">
        <f t="shared" si="85"/>
        <v>32.760995934276401</v>
      </c>
    </row>
    <row r="255" spans="1:22" ht="21.75" customHeight="1" outlineLevel="5">
      <c r="A255" s="6" t="s">
        <v>78</v>
      </c>
      <c r="B255" s="17" t="s">
        <v>44</v>
      </c>
      <c r="C255" s="17" t="s">
        <v>186</v>
      </c>
      <c r="D255" s="17" t="s">
        <v>190</v>
      </c>
      <c r="E255" s="17" t="s">
        <v>192</v>
      </c>
      <c r="F255" s="17" t="s">
        <v>12</v>
      </c>
      <c r="G255" s="17"/>
      <c r="H255" s="17" t="s">
        <v>79</v>
      </c>
      <c r="I255" s="17"/>
      <c r="J255" s="17"/>
      <c r="K255" s="17"/>
      <c r="L255" s="40">
        <v>2200</v>
      </c>
      <c r="M255" s="29">
        <v>2200</v>
      </c>
      <c r="N255" s="29">
        <v>0</v>
      </c>
      <c r="O255" s="29">
        <v>2200</v>
      </c>
      <c r="P255" s="29">
        <v>0</v>
      </c>
      <c r="Q255" s="29">
        <v>2200</v>
      </c>
      <c r="R255" s="29">
        <v>0</v>
      </c>
      <c r="S255" s="27">
        <v>0</v>
      </c>
      <c r="T255" s="27">
        <v>0</v>
      </c>
      <c r="U255" s="30">
        <v>1100</v>
      </c>
      <c r="V255" s="18">
        <f t="shared" si="85"/>
        <v>50</v>
      </c>
    </row>
    <row r="256" spans="1:22" ht="21" customHeight="1" outlineLevel="5">
      <c r="A256" s="6" t="s">
        <v>56</v>
      </c>
      <c r="B256" s="17" t="s">
        <v>44</v>
      </c>
      <c r="C256" s="17" t="s">
        <v>186</v>
      </c>
      <c r="D256" s="17" t="s">
        <v>190</v>
      </c>
      <c r="E256" s="17" t="s">
        <v>192</v>
      </c>
      <c r="F256" s="17" t="s">
        <v>12</v>
      </c>
      <c r="G256" s="17"/>
      <c r="H256" s="17" t="s">
        <v>57</v>
      </c>
      <c r="I256" s="17"/>
      <c r="J256" s="17"/>
      <c r="K256" s="17"/>
      <c r="L256" s="40">
        <v>164000</v>
      </c>
      <c r="M256" s="29">
        <v>164000</v>
      </c>
      <c r="N256" s="29">
        <v>0</v>
      </c>
      <c r="O256" s="29">
        <v>164000</v>
      </c>
      <c r="P256" s="29">
        <v>0</v>
      </c>
      <c r="Q256" s="29">
        <v>164000</v>
      </c>
      <c r="R256" s="29">
        <v>0</v>
      </c>
      <c r="S256" s="27">
        <v>0</v>
      </c>
      <c r="T256" s="27">
        <v>0</v>
      </c>
      <c r="U256" s="30">
        <v>80965</v>
      </c>
      <c r="V256" s="18">
        <f t="shared" si="85"/>
        <v>49.368902439024396</v>
      </c>
    </row>
    <row r="257" spans="1:22" ht="34.5" customHeight="1" outlineLevel="5">
      <c r="A257" s="6" t="s">
        <v>82</v>
      </c>
      <c r="B257" s="17" t="s">
        <v>44</v>
      </c>
      <c r="C257" s="17" t="s">
        <v>186</v>
      </c>
      <c r="D257" s="17" t="s">
        <v>190</v>
      </c>
      <c r="E257" s="17" t="s">
        <v>192</v>
      </c>
      <c r="F257" s="17" t="s">
        <v>12</v>
      </c>
      <c r="G257" s="17"/>
      <c r="H257" s="17" t="s">
        <v>83</v>
      </c>
      <c r="I257" s="17"/>
      <c r="J257" s="17"/>
      <c r="K257" s="17"/>
      <c r="L257" s="40">
        <v>22000</v>
      </c>
      <c r="M257" s="29">
        <v>22000</v>
      </c>
      <c r="N257" s="29">
        <v>0</v>
      </c>
      <c r="O257" s="29">
        <v>22000</v>
      </c>
      <c r="P257" s="29">
        <v>0</v>
      </c>
      <c r="Q257" s="29">
        <v>22000</v>
      </c>
      <c r="R257" s="29">
        <v>0</v>
      </c>
      <c r="S257" s="27">
        <v>0</v>
      </c>
      <c r="T257" s="27">
        <v>0</v>
      </c>
      <c r="U257" s="30">
        <v>500</v>
      </c>
      <c r="V257" s="18">
        <f t="shared" si="85"/>
        <v>2.2727272727272729</v>
      </c>
    </row>
    <row r="258" spans="1:22" ht="34.5" customHeight="1" outlineLevel="5">
      <c r="A258" s="6" t="s">
        <v>86</v>
      </c>
      <c r="B258" s="17" t="s">
        <v>44</v>
      </c>
      <c r="C258" s="17" t="s">
        <v>186</v>
      </c>
      <c r="D258" s="17" t="s">
        <v>190</v>
      </c>
      <c r="E258" s="17" t="s">
        <v>192</v>
      </c>
      <c r="F258" s="17" t="s">
        <v>12</v>
      </c>
      <c r="G258" s="17"/>
      <c r="H258" s="17" t="s">
        <v>87</v>
      </c>
      <c r="I258" s="17"/>
      <c r="J258" s="17"/>
      <c r="K258" s="17"/>
      <c r="L258" s="40">
        <v>86300</v>
      </c>
      <c r="M258" s="29">
        <v>86300</v>
      </c>
      <c r="N258" s="29">
        <v>0</v>
      </c>
      <c r="O258" s="29">
        <v>86300</v>
      </c>
      <c r="P258" s="29">
        <v>0</v>
      </c>
      <c r="Q258" s="29">
        <v>86300</v>
      </c>
      <c r="R258" s="29">
        <v>0</v>
      </c>
      <c r="S258" s="27">
        <v>0</v>
      </c>
      <c r="T258" s="27">
        <v>0</v>
      </c>
      <c r="U258" s="30">
        <v>86300</v>
      </c>
      <c r="V258" s="18">
        <f t="shared" si="85"/>
        <v>100</v>
      </c>
    </row>
    <row r="259" spans="1:22" ht="30" customHeight="1" outlineLevel="5">
      <c r="A259" s="6" t="s">
        <v>72</v>
      </c>
      <c r="B259" s="17" t="s">
        <v>44</v>
      </c>
      <c r="C259" s="17" t="s">
        <v>186</v>
      </c>
      <c r="D259" s="17" t="s">
        <v>190</v>
      </c>
      <c r="E259" s="17" t="s">
        <v>192</v>
      </c>
      <c r="F259" s="17" t="s">
        <v>12</v>
      </c>
      <c r="G259" s="17"/>
      <c r="H259" s="17" t="s">
        <v>73</v>
      </c>
      <c r="I259" s="17"/>
      <c r="J259" s="17"/>
      <c r="K259" s="17"/>
      <c r="L259" s="40">
        <v>3107</v>
      </c>
      <c r="M259" s="29">
        <v>3107</v>
      </c>
      <c r="N259" s="29">
        <v>0</v>
      </c>
      <c r="O259" s="29">
        <v>3107</v>
      </c>
      <c r="P259" s="29">
        <v>0</v>
      </c>
      <c r="Q259" s="29">
        <v>3107</v>
      </c>
      <c r="R259" s="29">
        <v>0</v>
      </c>
      <c r="S259" s="27">
        <v>0</v>
      </c>
      <c r="T259" s="27">
        <v>0</v>
      </c>
      <c r="U259" s="30">
        <v>3107</v>
      </c>
      <c r="V259" s="18">
        <f t="shared" si="85"/>
        <v>100</v>
      </c>
    </row>
    <row r="260" spans="1:22" ht="30" customHeight="1" outlineLevel="5">
      <c r="A260" s="6" t="s">
        <v>138</v>
      </c>
      <c r="B260" s="17" t="s">
        <v>44</v>
      </c>
      <c r="C260" s="17" t="s">
        <v>186</v>
      </c>
      <c r="D260" s="17" t="s">
        <v>190</v>
      </c>
      <c r="E260" s="17" t="s">
        <v>192</v>
      </c>
      <c r="F260" s="17" t="s">
        <v>12</v>
      </c>
      <c r="G260" s="17"/>
      <c r="H260" s="17" t="s">
        <v>139</v>
      </c>
      <c r="I260" s="17"/>
      <c r="J260" s="17"/>
      <c r="K260" s="17"/>
      <c r="L260" s="40">
        <v>92150</v>
      </c>
      <c r="M260" s="29">
        <v>92150</v>
      </c>
      <c r="N260" s="29">
        <v>0</v>
      </c>
      <c r="O260" s="29">
        <v>92150</v>
      </c>
      <c r="P260" s="29">
        <v>0</v>
      </c>
      <c r="Q260" s="29">
        <v>92150</v>
      </c>
      <c r="R260" s="29">
        <v>0</v>
      </c>
      <c r="S260" s="27">
        <v>0</v>
      </c>
      <c r="T260" s="27">
        <v>0</v>
      </c>
      <c r="U260" s="30">
        <v>92150</v>
      </c>
      <c r="V260" s="18">
        <f t="shared" si="85"/>
        <v>100</v>
      </c>
    </row>
    <row r="261" spans="1:22" ht="32.25" customHeight="1" outlineLevel="5">
      <c r="A261" s="6" t="s">
        <v>122</v>
      </c>
      <c r="B261" s="17" t="s">
        <v>44</v>
      </c>
      <c r="C261" s="17" t="s">
        <v>186</v>
      </c>
      <c r="D261" s="17" t="s">
        <v>190</v>
      </c>
      <c r="E261" s="17" t="s">
        <v>192</v>
      </c>
      <c r="F261" s="17" t="s">
        <v>12</v>
      </c>
      <c r="G261" s="17"/>
      <c r="H261" s="17" t="s">
        <v>123</v>
      </c>
      <c r="I261" s="17"/>
      <c r="J261" s="17"/>
      <c r="K261" s="17"/>
      <c r="L261" s="40">
        <v>10478</v>
      </c>
      <c r="M261" s="29">
        <v>10478</v>
      </c>
      <c r="N261" s="29">
        <v>0</v>
      </c>
      <c r="O261" s="29">
        <v>10478</v>
      </c>
      <c r="P261" s="29">
        <v>0</v>
      </c>
      <c r="Q261" s="29">
        <v>10478</v>
      </c>
      <c r="R261" s="29">
        <v>0</v>
      </c>
      <c r="S261" s="27">
        <v>0</v>
      </c>
      <c r="T261" s="27">
        <v>0</v>
      </c>
      <c r="U261" s="30">
        <v>10478</v>
      </c>
      <c r="V261" s="18">
        <f t="shared" si="85"/>
        <v>100</v>
      </c>
    </row>
    <row r="262" spans="1:22" ht="15" customHeight="1" outlineLevel="1">
      <c r="A262" s="6" t="s">
        <v>193</v>
      </c>
      <c r="B262" s="17" t="s">
        <v>44</v>
      </c>
      <c r="C262" s="17" t="s">
        <v>194</v>
      </c>
      <c r="D262" s="17" t="s">
        <v>11</v>
      </c>
      <c r="E262" s="17" t="s">
        <v>12</v>
      </c>
      <c r="F262" s="17" t="s">
        <v>12</v>
      </c>
      <c r="G262" s="17"/>
      <c r="H262" s="17"/>
      <c r="I262" s="17"/>
      <c r="J262" s="17"/>
      <c r="K262" s="17"/>
      <c r="L262" s="40">
        <f>L263+L268+L276+L289</f>
        <v>7172657.2000000002</v>
      </c>
      <c r="M262" s="27" t="e">
        <f t="shared" ref="M262:U262" si="98">M263+M268+M276+M289</f>
        <v>#REF!</v>
      </c>
      <c r="N262" s="27" t="e">
        <f t="shared" si="98"/>
        <v>#REF!</v>
      </c>
      <c r="O262" s="27" t="e">
        <f t="shared" si="98"/>
        <v>#REF!</v>
      </c>
      <c r="P262" s="27" t="e">
        <f t="shared" si="98"/>
        <v>#REF!</v>
      </c>
      <c r="Q262" s="27" t="e">
        <f t="shared" si="98"/>
        <v>#REF!</v>
      </c>
      <c r="R262" s="27" t="e">
        <f t="shared" si="98"/>
        <v>#REF!</v>
      </c>
      <c r="S262" s="27" t="e">
        <f t="shared" si="98"/>
        <v>#REF!</v>
      </c>
      <c r="T262" s="27" t="e">
        <f t="shared" si="98"/>
        <v>#REF!</v>
      </c>
      <c r="U262" s="28">
        <f t="shared" si="98"/>
        <v>1664651.8099999998</v>
      </c>
      <c r="V262" s="18">
        <f t="shared" si="85"/>
        <v>23.20830012620706</v>
      </c>
    </row>
    <row r="263" spans="1:22" ht="15" customHeight="1" outlineLevel="2">
      <c r="A263" s="6" t="s">
        <v>195</v>
      </c>
      <c r="B263" s="17" t="s">
        <v>44</v>
      </c>
      <c r="C263" s="17" t="s">
        <v>196</v>
      </c>
      <c r="D263" s="17" t="s">
        <v>11</v>
      </c>
      <c r="E263" s="17" t="s">
        <v>12</v>
      </c>
      <c r="F263" s="17" t="s">
        <v>12</v>
      </c>
      <c r="G263" s="17"/>
      <c r="H263" s="17"/>
      <c r="I263" s="17"/>
      <c r="J263" s="17"/>
      <c r="K263" s="17"/>
      <c r="L263" s="40">
        <f>L264</f>
        <v>561000</v>
      </c>
      <c r="M263" s="27">
        <f t="shared" ref="M263:U264" si="99">M264</f>
        <v>561000</v>
      </c>
      <c r="N263" s="27">
        <f t="shared" si="99"/>
        <v>0</v>
      </c>
      <c r="O263" s="27">
        <f t="shared" si="99"/>
        <v>561000</v>
      </c>
      <c r="P263" s="27">
        <f t="shared" si="99"/>
        <v>0</v>
      </c>
      <c r="Q263" s="27">
        <f t="shared" si="99"/>
        <v>561000</v>
      </c>
      <c r="R263" s="27">
        <f t="shared" si="99"/>
        <v>0</v>
      </c>
      <c r="S263" s="27">
        <f t="shared" si="99"/>
        <v>0</v>
      </c>
      <c r="T263" s="27">
        <f t="shared" si="99"/>
        <v>0</v>
      </c>
      <c r="U263" s="28">
        <f t="shared" si="99"/>
        <v>163543.67999999999</v>
      </c>
      <c r="V263" s="18">
        <f t="shared" si="85"/>
        <v>29.152171122994652</v>
      </c>
    </row>
    <row r="264" spans="1:22" ht="33.75" customHeight="1" outlineLevel="3">
      <c r="A264" s="6" t="s">
        <v>197</v>
      </c>
      <c r="B264" s="17" t="s">
        <v>44</v>
      </c>
      <c r="C264" s="17" t="s">
        <v>196</v>
      </c>
      <c r="D264" s="17" t="s">
        <v>198</v>
      </c>
      <c r="E264" s="17" t="s">
        <v>12</v>
      </c>
      <c r="F264" s="17" t="s">
        <v>12</v>
      </c>
      <c r="G264" s="17"/>
      <c r="H264" s="17"/>
      <c r="I264" s="17"/>
      <c r="J264" s="17"/>
      <c r="K264" s="17"/>
      <c r="L264" s="40">
        <f>L265</f>
        <v>561000</v>
      </c>
      <c r="M264" s="27">
        <f t="shared" si="99"/>
        <v>561000</v>
      </c>
      <c r="N264" s="27">
        <f t="shared" si="99"/>
        <v>0</v>
      </c>
      <c r="O264" s="27">
        <f t="shared" si="99"/>
        <v>561000</v>
      </c>
      <c r="P264" s="27">
        <f t="shared" si="99"/>
        <v>0</v>
      </c>
      <c r="Q264" s="27">
        <f t="shared" si="99"/>
        <v>561000</v>
      </c>
      <c r="R264" s="27">
        <f t="shared" si="99"/>
        <v>0</v>
      </c>
      <c r="S264" s="27">
        <f t="shared" si="99"/>
        <v>0</v>
      </c>
      <c r="T264" s="27">
        <f t="shared" si="99"/>
        <v>0</v>
      </c>
      <c r="U264" s="28">
        <f t="shared" si="99"/>
        <v>163543.67999999999</v>
      </c>
      <c r="V264" s="18">
        <f t="shared" si="85"/>
        <v>29.152171122994652</v>
      </c>
    </row>
    <row r="265" spans="1:22" ht="16.5" customHeight="1" outlineLevel="4">
      <c r="A265" s="6" t="s">
        <v>199</v>
      </c>
      <c r="B265" s="17" t="s">
        <v>44</v>
      </c>
      <c r="C265" s="17" t="s">
        <v>196</v>
      </c>
      <c r="D265" s="17" t="s">
        <v>198</v>
      </c>
      <c r="E265" s="17" t="s">
        <v>200</v>
      </c>
      <c r="F265" s="17" t="s">
        <v>12</v>
      </c>
      <c r="G265" s="17"/>
      <c r="H265" s="17"/>
      <c r="I265" s="17"/>
      <c r="J265" s="17"/>
      <c r="K265" s="17"/>
      <c r="L265" s="40">
        <f>L266+L267</f>
        <v>561000</v>
      </c>
      <c r="M265" s="27">
        <f t="shared" ref="M265:U265" si="100">M266+M267</f>
        <v>561000</v>
      </c>
      <c r="N265" s="27">
        <f t="shared" si="100"/>
        <v>0</v>
      </c>
      <c r="O265" s="27">
        <f t="shared" si="100"/>
        <v>561000</v>
      </c>
      <c r="P265" s="27">
        <f t="shared" si="100"/>
        <v>0</v>
      </c>
      <c r="Q265" s="27">
        <f t="shared" si="100"/>
        <v>561000</v>
      </c>
      <c r="R265" s="27">
        <f t="shared" si="100"/>
        <v>0</v>
      </c>
      <c r="S265" s="27">
        <f t="shared" si="100"/>
        <v>0</v>
      </c>
      <c r="T265" s="27">
        <f t="shared" si="100"/>
        <v>0</v>
      </c>
      <c r="U265" s="28">
        <f t="shared" si="100"/>
        <v>163543.67999999999</v>
      </c>
      <c r="V265" s="18">
        <f t="shared" si="85"/>
        <v>29.152171122994652</v>
      </c>
    </row>
    <row r="266" spans="1:22" ht="35.25" customHeight="1" outlineLevel="5">
      <c r="A266" s="6" t="s">
        <v>201</v>
      </c>
      <c r="B266" s="17" t="s">
        <v>44</v>
      </c>
      <c r="C266" s="17" t="s">
        <v>196</v>
      </c>
      <c r="D266" s="17" t="s">
        <v>198</v>
      </c>
      <c r="E266" s="17" t="s">
        <v>200</v>
      </c>
      <c r="F266" s="17" t="s">
        <v>12</v>
      </c>
      <c r="G266" s="17"/>
      <c r="H266" s="17" t="s">
        <v>202</v>
      </c>
      <c r="I266" s="17"/>
      <c r="J266" s="17"/>
      <c r="K266" s="17"/>
      <c r="L266" s="40">
        <v>531583.74</v>
      </c>
      <c r="M266" s="29">
        <v>531583.74</v>
      </c>
      <c r="N266" s="29">
        <v>0</v>
      </c>
      <c r="O266" s="29">
        <v>531583.74</v>
      </c>
      <c r="P266" s="29">
        <v>0</v>
      </c>
      <c r="Q266" s="29">
        <v>531583.74</v>
      </c>
      <c r="R266" s="29">
        <v>0</v>
      </c>
      <c r="S266" s="27">
        <v>0</v>
      </c>
      <c r="T266" s="27">
        <v>0</v>
      </c>
      <c r="U266" s="30">
        <v>137972.4</v>
      </c>
      <c r="V266" s="18">
        <f t="shared" si="85"/>
        <v>25.954969954498608</v>
      </c>
    </row>
    <row r="267" spans="1:22" ht="35.25" customHeight="1" outlineLevel="5">
      <c r="A267" s="6" t="s">
        <v>203</v>
      </c>
      <c r="B267" s="17" t="s">
        <v>44</v>
      </c>
      <c r="C267" s="17" t="s">
        <v>196</v>
      </c>
      <c r="D267" s="17" t="s">
        <v>198</v>
      </c>
      <c r="E267" s="17" t="s">
        <v>200</v>
      </c>
      <c r="F267" s="17" t="s">
        <v>12</v>
      </c>
      <c r="G267" s="17"/>
      <c r="H267" s="17" t="s">
        <v>204</v>
      </c>
      <c r="I267" s="17"/>
      <c r="J267" s="17"/>
      <c r="K267" s="17"/>
      <c r="L267" s="40">
        <v>29416.26</v>
      </c>
      <c r="M267" s="29">
        <v>29416.26</v>
      </c>
      <c r="N267" s="29">
        <v>0</v>
      </c>
      <c r="O267" s="29">
        <v>29416.26</v>
      </c>
      <c r="P267" s="29">
        <v>0</v>
      </c>
      <c r="Q267" s="29">
        <v>29416.26</v>
      </c>
      <c r="R267" s="29">
        <v>0</v>
      </c>
      <c r="S267" s="27">
        <v>0</v>
      </c>
      <c r="T267" s="27">
        <v>0</v>
      </c>
      <c r="U267" s="30">
        <v>25571.279999999999</v>
      </c>
      <c r="V267" s="18">
        <f t="shared" si="85"/>
        <v>86.929065761589001</v>
      </c>
    </row>
    <row r="268" spans="1:22" ht="15" customHeight="1" outlineLevel="2">
      <c r="A268" s="6" t="s">
        <v>205</v>
      </c>
      <c r="B268" s="17" t="s">
        <v>44</v>
      </c>
      <c r="C268" s="17" t="s">
        <v>206</v>
      </c>
      <c r="D268" s="17" t="s">
        <v>11</v>
      </c>
      <c r="E268" s="17" t="s">
        <v>12</v>
      </c>
      <c r="F268" s="17" t="s">
        <v>12</v>
      </c>
      <c r="G268" s="17"/>
      <c r="H268" s="17"/>
      <c r="I268" s="17"/>
      <c r="J268" s="17"/>
      <c r="K268" s="17"/>
      <c r="L268" s="40">
        <v>350775</v>
      </c>
      <c r="M268" s="29">
        <v>350775</v>
      </c>
      <c r="N268" s="29">
        <v>0</v>
      </c>
      <c r="O268" s="29">
        <v>350775</v>
      </c>
      <c r="P268" s="29">
        <v>0</v>
      </c>
      <c r="Q268" s="29">
        <v>350775</v>
      </c>
      <c r="R268" s="29">
        <v>0</v>
      </c>
      <c r="S268" s="27">
        <v>0</v>
      </c>
      <c r="T268" s="27">
        <v>0</v>
      </c>
      <c r="U268" s="30">
        <v>0</v>
      </c>
      <c r="V268" s="18">
        <f t="shared" si="85"/>
        <v>0</v>
      </c>
    </row>
    <row r="269" spans="1:22" ht="48.75" customHeight="1" outlineLevel="3">
      <c r="A269" s="6" t="s">
        <v>207</v>
      </c>
      <c r="B269" s="17" t="s">
        <v>44</v>
      </c>
      <c r="C269" s="17" t="s">
        <v>206</v>
      </c>
      <c r="D269" s="17" t="s">
        <v>208</v>
      </c>
      <c r="E269" s="17" t="s">
        <v>12</v>
      </c>
      <c r="F269" s="17" t="s">
        <v>12</v>
      </c>
      <c r="G269" s="17"/>
      <c r="H269" s="17"/>
      <c r="I269" s="17"/>
      <c r="J269" s="17"/>
      <c r="K269" s="17"/>
      <c r="L269" s="40">
        <f>L270</f>
        <v>105000</v>
      </c>
      <c r="M269" s="27">
        <f t="shared" ref="M269:U269" si="101">M270</f>
        <v>105000</v>
      </c>
      <c r="N269" s="27">
        <f t="shared" si="101"/>
        <v>0</v>
      </c>
      <c r="O269" s="27">
        <f t="shared" si="101"/>
        <v>105000</v>
      </c>
      <c r="P269" s="27">
        <f t="shared" si="101"/>
        <v>0</v>
      </c>
      <c r="Q269" s="27">
        <f t="shared" si="101"/>
        <v>105000</v>
      </c>
      <c r="R269" s="27">
        <f t="shared" si="101"/>
        <v>0</v>
      </c>
      <c r="S269" s="27">
        <f t="shared" si="101"/>
        <v>0</v>
      </c>
      <c r="T269" s="27">
        <f t="shared" si="101"/>
        <v>0</v>
      </c>
      <c r="U269" s="28">
        <f t="shared" si="101"/>
        <v>0</v>
      </c>
      <c r="V269" s="18">
        <f t="shared" si="85"/>
        <v>0</v>
      </c>
    </row>
    <row r="270" spans="1:22" ht="30.75" customHeight="1" outlineLevel="4">
      <c r="A270" s="6" t="s">
        <v>209</v>
      </c>
      <c r="B270" s="17" t="s">
        <v>44</v>
      </c>
      <c r="C270" s="17" t="s">
        <v>206</v>
      </c>
      <c r="D270" s="17" t="s">
        <v>208</v>
      </c>
      <c r="E270" s="17" t="s">
        <v>210</v>
      </c>
      <c r="F270" s="17" t="s">
        <v>12</v>
      </c>
      <c r="G270" s="17"/>
      <c r="H270" s="17"/>
      <c r="I270" s="17"/>
      <c r="J270" s="17"/>
      <c r="K270" s="17"/>
      <c r="L270" s="40">
        <f>L271+L272</f>
        <v>105000</v>
      </c>
      <c r="M270" s="27">
        <f t="shared" ref="M270:U270" si="102">M271+M272</f>
        <v>105000</v>
      </c>
      <c r="N270" s="27">
        <f t="shared" si="102"/>
        <v>0</v>
      </c>
      <c r="O270" s="27">
        <f t="shared" si="102"/>
        <v>105000</v>
      </c>
      <c r="P270" s="27">
        <f t="shared" si="102"/>
        <v>0</v>
      </c>
      <c r="Q270" s="27">
        <f t="shared" si="102"/>
        <v>105000</v>
      </c>
      <c r="R270" s="27">
        <f t="shared" si="102"/>
        <v>0</v>
      </c>
      <c r="S270" s="27">
        <f t="shared" si="102"/>
        <v>0</v>
      </c>
      <c r="T270" s="27">
        <f t="shared" si="102"/>
        <v>0</v>
      </c>
      <c r="U270" s="28">
        <f t="shared" si="102"/>
        <v>0</v>
      </c>
      <c r="V270" s="18">
        <f t="shared" si="85"/>
        <v>0</v>
      </c>
    </row>
    <row r="271" spans="1:22" ht="30" customHeight="1" outlineLevel="5">
      <c r="A271" s="6" t="s">
        <v>211</v>
      </c>
      <c r="B271" s="17" t="s">
        <v>44</v>
      </c>
      <c r="C271" s="17" t="s">
        <v>206</v>
      </c>
      <c r="D271" s="17" t="s">
        <v>208</v>
      </c>
      <c r="E271" s="17" t="s">
        <v>210</v>
      </c>
      <c r="F271" s="17" t="s">
        <v>12</v>
      </c>
      <c r="G271" s="17"/>
      <c r="H271" s="17" t="s">
        <v>212</v>
      </c>
      <c r="I271" s="17"/>
      <c r="J271" s="17"/>
      <c r="K271" s="17"/>
      <c r="L271" s="40">
        <v>102174</v>
      </c>
      <c r="M271" s="29">
        <v>102174</v>
      </c>
      <c r="N271" s="29">
        <v>0</v>
      </c>
      <c r="O271" s="29">
        <v>102174</v>
      </c>
      <c r="P271" s="29">
        <v>0</v>
      </c>
      <c r="Q271" s="29">
        <v>102174</v>
      </c>
      <c r="R271" s="29">
        <v>0</v>
      </c>
      <c r="S271" s="27">
        <v>0</v>
      </c>
      <c r="T271" s="27">
        <v>0</v>
      </c>
      <c r="U271" s="30">
        <v>0</v>
      </c>
      <c r="V271" s="18">
        <f t="shared" si="85"/>
        <v>0</v>
      </c>
    </row>
    <row r="272" spans="1:22" ht="30" customHeight="1" outlineLevel="5">
      <c r="A272" s="6" t="s">
        <v>213</v>
      </c>
      <c r="B272" s="17" t="s">
        <v>44</v>
      </c>
      <c r="C272" s="17" t="s">
        <v>206</v>
      </c>
      <c r="D272" s="17" t="s">
        <v>208</v>
      </c>
      <c r="E272" s="17" t="s">
        <v>210</v>
      </c>
      <c r="F272" s="17" t="s">
        <v>12</v>
      </c>
      <c r="G272" s="17"/>
      <c r="H272" s="17" t="s">
        <v>214</v>
      </c>
      <c r="I272" s="17"/>
      <c r="J272" s="17"/>
      <c r="K272" s="17"/>
      <c r="L272" s="40">
        <v>2826</v>
      </c>
      <c r="M272" s="29">
        <v>2826</v>
      </c>
      <c r="N272" s="29">
        <v>0</v>
      </c>
      <c r="O272" s="29">
        <v>2826</v>
      </c>
      <c r="P272" s="29">
        <v>0</v>
      </c>
      <c r="Q272" s="29">
        <v>2826</v>
      </c>
      <c r="R272" s="29">
        <v>0</v>
      </c>
      <c r="S272" s="27">
        <v>0</v>
      </c>
      <c r="T272" s="27">
        <v>0</v>
      </c>
      <c r="U272" s="30">
        <v>0</v>
      </c>
      <c r="V272" s="18">
        <f t="shared" si="85"/>
        <v>0</v>
      </c>
    </row>
    <row r="273" spans="1:22" ht="30" customHeight="1" outlineLevel="3">
      <c r="A273" s="6" t="s">
        <v>215</v>
      </c>
      <c r="B273" s="17" t="s">
        <v>44</v>
      </c>
      <c r="C273" s="17" t="s">
        <v>206</v>
      </c>
      <c r="D273" s="17" t="s">
        <v>216</v>
      </c>
      <c r="E273" s="17" t="s">
        <v>12</v>
      </c>
      <c r="F273" s="17" t="s">
        <v>12</v>
      </c>
      <c r="G273" s="17"/>
      <c r="H273" s="17"/>
      <c r="I273" s="17"/>
      <c r="J273" s="17"/>
      <c r="K273" s="17"/>
      <c r="L273" s="40">
        <f>L274</f>
        <v>245775</v>
      </c>
      <c r="M273" s="27">
        <f t="shared" ref="M273:U274" si="103">M274</f>
        <v>245775</v>
      </c>
      <c r="N273" s="27">
        <f t="shared" si="103"/>
        <v>0</v>
      </c>
      <c r="O273" s="27">
        <f t="shared" si="103"/>
        <v>245775</v>
      </c>
      <c r="P273" s="27">
        <f t="shared" si="103"/>
        <v>0</v>
      </c>
      <c r="Q273" s="27">
        <f t="shared" si="103"/>
        <v>245775</v>
      </c>
      <c r="R273" s="27">
        <f t="shared" si="103"/>
        <v>0</v>
      </c>
      <c r="S273" s="27">
        <f t="shared" si="103"/>
        <v>0</v>
      </c>
      <c r="T273" s="27">
        <f t="shared" si="103"/>
        <v>0</v>
      </c>
      <c r="U273" s="28">
        <f t="shared" si="103"/>
        <v>0</v>
      </c>
      <c r="V273" s="18">
        <f t="shared" si="85"/>
        <v>0</v>
      </c>
    </row>
    <row r="274" spans="1:22" ht="31.5" customHeight="1" outlineLevel="4">
      <c r="A274" s="6" t="s">
        <v>209</v>
      </c>
      <c r="B274" s="17" t="s">
        <v>44</v>
      </c>
      <c r="C274" s="17" t="s">
        <v>206</v>
      </c>
      <c r="D274" s="17" t="s">
        <v>216</v>
      </c>
      <c r="E274" s="17" t="s">
        <v>210</v>
      </c>
      <c r="F274" s="17" t="s">
        <v>12</v>
      </c>
      <c r="G274" s="17"/>
      <c r="H274" s="17"/>
      <c r="I274" s="17"/>
      <c r="J274" s="17"/>
      <c r="K274" s="17"/>
      <c r="L274" s="40">
        <f>L275</f>
        <v>245775</v>
      </c>
      <c r="M274" s="27">
        <f t="shared" si="103"/>
        <v>245775</v>
      </c>
      <c r="N274" s="27">
        <f t="shared" si="103"/>
        <v>0</v>
      </c>
      <c r="O274" s="27">
        <f t="shared" si="103"/>
        <v>245775</v>
      </c>
      <c r="P274" s="27">
        <f t="shared" si="103"/>
        <v>0</v>
      </c>
      <c r="Q274" s="27">
        <f t="shared" si="103"/>
        <v>245775</v>
      </c>
      <c r="R274" s="27">
        <f t="shared" si="103"/>
        <v>0</v>
      </c>
      <c r="S274" s="27">
        <f t="shared" si="103"/>
        <v>0</v>
      </c>
      <c r="T274" s="27">
        <f t="shared" si="103"/>
        <v>0</v>
      </c>
      <c r="U274" s="28">
        <f t="shared" si="103"/>
        <v>0</v>
      </c>
      <c r="V274" s="18">
        <f t="shared" si="85"/>
        <v>0</v>
      </c>
    </row>
    <row r="275" spans="1:22" ht="30" customHeight="1" outlineLevel="5">
      <c r="A275" s="6" t="s">
        <v>211</v>
      </c>
      <c r="B275" s="17" t="s">
        <v>44</v>
      </c>
      <c r="C275" s="17" t="s">
        <v>206</v>
      </c>
      <c r="D275" s="17" t="s">
        <v>216</v>
      </c>
      <c r="E275" s="17" t="s">
        <v>210</v>
      </c>
      <c r="F275" s="17" t="s">
        <v>12</v>
      </c>
      <c r="G275" s="17"/>
      <c r="H275" s="17" t="s">
        <v>212</v>
      </c>
      <c r="I275" s="17"/>
      <c r="J275" s="17"/>
      <c r="K275" s="17"/>
      <c r="L275" s="40">
        <v>245775</v>
      </c>
      <c r="M275" s="29">
        <v>245775</v>
      </c>
      <c r="N275" s="29">
        <v>0</v>
      </c>
      <c r="O275" s="29">
        <v>245775</v>
      </c>
      <c r="P275" s="29">
        <v>0</v>
      </c>
      <c r="Q275" s="29">
        <v>245775</v>
      </c>
      <c r="R275" s="29">
        <v>0</v>
      </c>
      <c r="S275" s="27">
        <v>0</v>
      </c>
      <c r="T275" s="27">
        <v>0</v>
      </c>
      <c r="U275" s="30">
        <v>0</v>
      </c>
      <c r="V275" s="18">
        <f t="shared" si="85"/>
        <v>0</v>
      </c>
    </row>
    <row r="276" spans="1:22" ht="15" customHeight="1" outlineLevel="2">
      <c r="A276" s="6" t="s">
        <v>217</v>
      </c>
      <c r="B276" s="17" t="s">
        <v>44</v>
      </c>
      <c r="C276" s="17" t="s">
        <v>218</v>
      </c>
      <c r="D276" s="17" t="s">
        <v>11</v>
      </c>
      <c r="E276" s="17" t="s">
        <v>12</v>
      </c>
      <c r="F276" s="17" t="s">
        <v>12</v>
      </c>
      <c r="G276" s="17"/>
      <c r="H276" s="17"/>
      <c r="I276" s="17"/>
      <c r="J276" s="17"/>
      <c r="K276" s="17"/>
      <c r="L276" s="40">
        <f>L277+L283+L286</f>
        <v>5509402.2000000002</v>
      </c>
      <c r="M276" s="27">
        <f t="shared" ref="M276:U276" si="104">M277+M283+M286</f>
        <v>5509402.2000000002</v>
      </c>
      <c r="N276" s="27">
        <f t="shared" si="104"/>
        <v>0</v>
      </c>
      <c r="O276" s="27">
        <f t="shared" si="104"/>
        <v>5509402.2000000002</v>
      </c>
      <c r="P276" s="27">
        <f t="shared" si="104"/>
        <v>0</v>
      </c>
      <c r="Q276" s="27">
        <f t="shared" si="104"/>
        <v>5509402.2000000002</v>
      </c>
      <c r="R276" s="27">
        <f t="shared" si="104"/>
        <v>0</v>
      </c>
      <c r="S276" s="27">
        <f t="shared" si="104"/>
        <v>0</v>
      </c>
      <c r="T276" s="27">
        <f t="shared" si="104"/>
        <v>0</v>
      </c>
      <c r="U276" s="28">
        <f t="shared" si="104"/>
        <v>1240851.43</v>
      </c>
      <c r="V276" s="18">
        <f t="shared" si="85"/>
        <v>22.522433196109731</v>
      </c>
    </row>
    <row r="277" spans="1:22" ht="77.25" customHeight="1" outlineLevel="3">
      <c r="A277" s="6" t="s">
        <v>219</v>
      </c>
      <c r="B277" s="17" t="s">
        <v>44</v>
      </c>
      <c r="C277" s="17" t="s">
        <v>218</v>
      </c>
      <c r="D277" s="17" t="s">
        <v>220</v>
      </c>
      <c r="E277" s="17" t="s">
        <v>12</v>
      </c>
      <c r="F277" s="17" t="s">
        <v>12</v>
      </c>
      <c r="G277" s="17"/>
      <c r="H277" s="17"/>
      <c r="I277" s="17"/>
      <c r="J277" s="17"/>
      <c r="K277" s="17"/>
      <c r="L277" s="40">
        <f>L278+L281</f>
        <v>4538112</v>
      </c>
      <c r="M277" s="27">
        <f t="shared" ref="M277:U277" si="105">M278+M281</f>
        <v>4538112</v>
      </c>
      <c r="N277" s="27">
        <f t="shared" si="105"/>
        <v>0</v>
      </c>
      <c r="O277" s="27">
        <f t="shared" si="105"/>
        <v>4538112</v>
      </c>
      <c r="P277" s="27">
        <f t="shared" si="105"/>
        <v>0</v>
      </c>
      <c r="Q277" s="27">
        <f t="shared" si="105"/>
        <v>4538112</v>
      </c>
      <c r="R277" s="27">
        <f t="shared" si="105"/>
        <v>0</v>
      </c>
      <c r="S277" s="27">
        <f t="shared" si="105"/>
        <v>0</v>
      </c>
      <c r="T277" s="27">
        <f t="shared" si="105"/>
        <v>0</v>
      </c>
      <c r="U277" s="28">
        <f t="shared" si="105"/>
        <v>1207817.74</v>
      </c>
      <c r="V277" s="18">
        <f t="shared" si="85"/>
        <v>26.614983059034241</v>
      </c>
    </row>
    <row r="278" spans="1:22" ht="32.25" customHeight="1" outlineLevel="4">
      <c r="A278" s="6" t="s">
        <v>297</v>
      </c>
      <c r="B278" s="17" t="s">
        <v>44</v>
      </c>
      <c r="C278" s="17" t="s">
        <v>218</v>
      </c>
      <c r="D278" s="17" t="s">
        <v>220</v>
      </c>
      <c r="E278" s="21">
        <v>323</v>
      </c>
      <c r="F278" s="17" t="s">
        <v>12</v>
      </c>
      <c r="G278" s="17"/>
      <c r="H278" s="17"/>
      <c r="I278" s="17"/>
      <c r="J278" s="17"/>
      <c r="K278" s="17"/>
      <c r="L278" s="40">
        <f>L279+L280</f>
        <v>920118</v>
      </c>
      <c r="M278" s="27">
        <f t="shared" ref="M278:U278" si="106">M279+M280</f>
        <v>920118</v>
      </c>
      <c r="N278" s="27">
        <f t="shared" si="106"/>
        <v>0</v>
      </c>
      <c r="O278" s="27">
        <f t="shared" si="106"/>
        <v>920118</v>
      </c>
      <c r="P278" s="27">
        <f t="shared" si="106"/>
        <v>0</v>
      </c>
      <c r="Q278" s="27">
        <f t="shared" si="106"/>
        <v>920118</v>
      </c>
      <c r="R278" s="27">
        <f t="shared" si="106"/>
        <v>0</v>
      </c>
      <c r="S278" s="27">
        <f t="shared" si="106"/>
        <v>0</v>
      </c>
      <c r="T278" s="27">
        <f t="shared" si="106"/>
        <v>0</v>
      </c>
      <c r="U278" s="28">
        <f t="shared" si="106"/>
        <v>261057.74</v>
      </c>
      <c r="V278" s="18">
        <f t="shared" si="85"/>
        <v>28.372202261014344</v>
      </c>
    </row>
    <row r="279" spans="1:22" ht="18.75" customHeight="1" outlineLevel="5">
      <c r="A279" s="6" t="s">
        <v>39</v>
      </c>
      <c r="B279" s="17" t="s">
        <v>44</v>
      </c>
      <c r="C279" s="17" t="s">
        <v>218</v>
      </c>
      <c r="D279" s="17" t="s">
        <v>220</v>
      </c>
      <c r="E279" s="21">
        <v>323</v>
      </c>
      <c r="F279" s="17" t="s">
        <v>12</v>
      </c>
      <c r="G279" s="17"/>
      <c r="H279" s="21">
        <v>12620</v>
      </c>
      <c r="I279" s="17"/>
      <c r="J279" s="17"/>
      <c r="K279" s="17"/>
      <c r="L279" s="40">
        <v>906906.73</v>
      </c>
      <c r="M279" s="29">
        <v>906906.73</v>
      </c>
      <c r="N279" s="29">
        <v>0</v>
      </c>
      <c r="O279" s="29">
        <v>906906.73</v>
      </c>
      <c r="P279" s="29">
        <v>0</v>
      </c>
      <c r="Q279" s="29">
        <v>906906.73</v>
      </c>
      <c r="R279" s="29">
        <v>0</v>
      </c>
      <c r="S279" s="27">
        <v>0</v>
      </c>
      <c r="T279" s="27">
        <v>0</v>
      </c>
      <c r="U279" s="30">
        <v>247846.47</v>
      </c>
      <c r="V279" s="18">
        <f t="shared" si="85"/>
        <v>27.328771724960077</v>
      </c>
    </row>
    <row r="280" spans="1:22" ht="18.75" customHeight="1" outlineLevel="5">
      <c r="A280" s="6" t="s">
        <v>108</v>
      </c>
      <c r="B280" s="17" t="s">
        <v>44</v>
      </c>
      <c r="C280" s="17" t="s">
        <v>218</v>
      </c>
      <c r="D280" s="17" t="s">
        <v>220</v>
      </c>
      <c r="E280" s="21">
        <v>323</v>
      </c>
      <c r="F280" s="17" t="s">
        <v>12</v>
      </c>
      <c r="G280" s="17"/>
      <c r="H280" s="21">
        <v>22620</v>
      </c>
      <c r="I280" s="17"/>
      <c r="J280" s="17"/>
      <c r="K280" s="17"/>
      <c r="L280" s="40">
        <v>13211.27</v>
      </c>
      <c r="M280" s="29">
        <v>13211.27</v>
      </c>
      <c r="N280" s="29">
        <v>0</v>
      </c>
      <c r="O280" s="29">
        <v>13211.27</v>
      </c>
      <c r="P280" s="29">
        <v>0</v>
      </c>
      <c r="Q280" s="29">
        <v>13211.27</v>
      </c>
      <c r="R280" s="29">
        <v>0</v>
      </c>
      <c r="S280" s="27">
        <v>0</v>
      </c>
      <c r="T280" s="27">
        <v>0</v>
      </c>
      <c r="U280" s="30">
        <v>13211.27</v>
      </c>
      <c r="V280" s="18">
        <f t="shared" si="85"/>
        <v>100</v>
      </c>
    </row>
    <row r="281" spans="1:22" ht="30.75" customHeight="1" outlineLevel="4">
      <c r="A281" s="6" t="s">
        <v>221</v>
      </c>
      <c r="B281" s="17" t="s">
        <v>44</v>
      </c>
      <c r="C281" s="17" t="s">
        <v>218</v>
      </c>
      <c r="D281" s="17" t="s">
        <v>220</v>
      </c>
      <c r="E281" s="17" t="s">
        <v>222</v>
      </c>
      <c r="F281" s="17" t="s">
        <v>12</v>
      </c>
      <c r="G281" s="17"/>
      <c r="H281" s="17"/>
      <c r="I281" s="17"/>
      <c r="J281" s="17"/>
      <c r="K281" s="17"/>
      <c r="L281" s="40">
        <f>L282</f>
        <v>3617994</v>
      </c>
      <c r="M281" s="27">
        <f t="shared" ref="M281:U281" si="107">M282</f>
        <v>3617994</v>
      </c>
      <c r="N281" s="27">
        <f t="shared" si="107"/>
        <v>0</v>
      </c>
      <c r="O281" s="27">
        <f t="shared" si="107"/>
        <v>3617994</v>
      </c>
      <c r="P281" s="27">
        <f t="shared" si="107"/>
        <v>0</v>
      </c>
      <c r="Q281" s="27">
        <f t="shared" si="107"/>
        <v>3617994</v>
      </c>
      <c r="R281" s="27">
        <f t="shared" si="107"/>
        <v>0</v>
      </c>
      <c r="S281" s="27">
        <f t="shared" si="107"/>
        <v>0</v>
      </c>
      <c r="T281" s="27">
        <f t="shared" si="107"/>
        <v>0</v>
      </c>
      <c r="U281" s="28">
        <f t="shared" si="107"/>
        <v>946760</v>
      </c>
      <c r="V281" s="18">
        <f t="shared" si="85"/>
        <v>26.168092042164805</v>
      </c>
    </row>
    <row r="282" spans="1:22" ht="30" customHeight="1" outlineLevel="5">
      <c r="A282" s="6" t="s">
        <v>211</v>
      </c>
      <c r="B282" s="17" t="s">
        <v>44</v>
      </c>
      <c r="C282" s="17" t="s">
        <v>218</v>
      </c>
      <c r="D282" s="17" t="s">
        <v>220</v>
      </c>
      <c r="E282" s="17" t="s">
        <v>222</v>
      </c>
      <c r="F282" s="17" t="s">
        <v>12</v>
      </c>
      <c r="G282" s="17"/>
      <c r="H282" s="17" t="s">
        <v>212</v>
      </c>
      <c r="I282" s="17"/>
      <c r="J282" s="17"/>
      <c r="K282" s="17"/>
      <c r="L282" s="40">
        <v>3617994</v>
      </c>
      <c r="M282" s="29">
        <v>3617994</v>
      </c>
      <c r="N282" s="29">
        <v>0</v>
      </c>
      <c r="O282" s="29">
        <v>3617994</v>
      </c>
      <c r="P282" s="29">
        <v>0</v>
      </c>
      <c r="Q282" s="29">
        <v>3617994</v>
      </c>
      <c r="R282" s="29">
        <v>0</v>
      </c>
      <c r="S282" s="27">
        <v>0</v>
      </c>
      <c r="T282" s="27">
        <v>0</v>
      </c>
      <c r="U282" s="30">
        <v>946760</v>
      </c>
      <c r="V282" s="18">
        <f t="shared" si="85"/>
        <v>26.168092042164805</v>
      </c>
    </row>
    <row r="283" spans="1:22" ht="61.5" customHeight="1" outlineLevel="3">
      <c r="A283" s="6" t="s">
        <v>223</v>
      </c>
      <c r="B283" s="17" t="s">
        <v>44</v>
      </c>
      <c r="C283" s="17" t="s">
        <v>218</v>
      </c>
      <c r="D283" s="17" t="s">
        <v>224</v>
      </c>
      <c r="E283" s="17" t="s">
        <v>12</v>
      </c>
      <c r="F283" s="17" t="s">
        <v>12</v>
      </c>
      <c r="G283" s="17"/>
      <c r="H283" s="17"/>
      <c r="I283" s="17"/>
      <c r="J283" s="17"/>
      <c r="K283" s="17"/>
      <c r="L283" s="40">
        <f>L284</f>
        <v>890175</v>
      </c>
      <c r="M283" s="27">
        <f t="shared" ref="M283:U284" si="108">M284</f>
        <v>890175</v>
      </c>
      <c r="N283" s="27">
        <f t="shared" si="108"/>
        <v>0</v>
      </c>
      <c r="O283" s="27">
        <f t="shared" si="108"/>
        <v>890175</v>
      </c>
      <c r="P283" s="27">
        <f t="shared" si="108"/>
        <v>0</v>
      </c>
      <c r="Q283" s="27">
        <f t="shared" si="108"/>
        <v>890175</v>
      </c>
      <c r="R283" s="27">
        <f t="shared" si="108"/>
        <v>0</v>
      </c>
      <c r="S283" s="27">
        <f t="shared" si="108"/>
        <v>0</v>
      </c>
      <c r="T283" s="27">
        <f t="shared" si="108"/>
        <v>0</v>
      </c>
      <c r="U283" s="28">
        <f t="shared" si="108"/>
        <v>0</v>
      </c>
      <c r="V283" s="18">
        <f t="shared" si="85"/>
        <v>0</v>
      </c>
    </row>
    <row r="284" spans="1:22" ht="30.75" customHeight="1" outlineLevel="4">
      <c r="A284" s="6" t="s">
        <v>209</v>
      </c>
      <c r="B284" s="17" t="s">
        <v>44</v>
      </c>
      <c r="C284" s="17" t="s">
        <v>218</v>
      </c>
      <c r="D284" s="17" t="s">
        <v>224</v>
      </c>
      <c r="E284" s="17" t="s">
        <v>210</v>
      </c>
      <c r="F284" s="17" t="s">
        <v>12</v>
      </c>
      <c r="G284" s="17"/>
      <c r="H284" s="17"/>
      <c r="I284" s="17"/>
      <c r="J284" s="17"/>
      <c r="K284" s="17"/>
      <c r="L284" s="40">
        <f>L285</f>
        <v>890175</v>
      </c>
      <c r="M284" s="27">
        <f t="shared" si="108"/>
        <v>890175</v>
      </c>
      <c r="N284" s="27">
        <f t="shared" si="108"/>
        <v>0</v>
      </c>
      <c r="O284" s="27">
        <f t="shared" si="108"/>
        <v>890175</v>
      </c>
      <c r="P284" s="27">
        <f t="shared" si="108"/>
        <v>0</v>
      </c>
      <c r="Q284" s="27">
        <f t="shared" si="108"/>
        <v>890175</v>
      </c>
      <c r="R284" s="27">
        <f t="shared" si="108"/>
        <v>0</v>
      </c>
      <c r="S284" s="27">
        <f t="shared" si="108"/>
        <v>0</v>
      </c>
      <c r="T284" s="27">
        <f t="shared" si="108"/>
        <v>0</v>
      </c>
      <c r="U284" s="28">
        <f t="shared" si="108"/>
        <v>0</v>
      </c>
      <c r="V284" s="18">
        <f t="shared" si="85"/>
        <v>0</v>
      </c>
    </row>
    <row r="285" spans="1:22" ht="30" customHeight="1" outlineLevel="5">
      <c r="A285" s="6" t="s">
        <v>80</v>
      </c>
      <c r="B285" s="17" t="s">
        <v>44</v>
      </c>
      <c r="C285" s="17" t="s">
        <v>218</v>
      </c>
      <c r="D285" s="17" t="s">
        <v>224</v>
      </c>
      <c r="E285" s="17" t="s">
        <v>210</v>
      </c>
      <c r="F285" s="17" t="s">
        <v>12</v>
      </c>
      <c r="G285" s="17"/>
      <c r="H285" s="17" t="s">
        <v>81</v>
      </c>
      <c r="I285" s="17"/>
      <c r="J285" s="17"/>
      <c r="K285" s="17"/>
      <c r="L285" s="40">
        <v>890175</v>
      </c>
      <c r="M285" s="29">
        <v>890175</v>
      </c>
      <c r="N285" s="29">
        <v>0</v>
      </c>
      <c r="O285" s="29">
        <v>890175</v>
      </c>
      <c r="P285" s="29">
        <v>0</v>
      </c>
      <c r="Q285" s="29">
        <v>890175</v>
      </c>
      <c r="R285" s="29">
        <v>0</v>
      </c>
      <c r="S285" s="27">
        <v>0</v>
      </c>
      <c r="T285" s="27">
        <v>0</v>
      </c>
      <c r="U285" s="30">
        <v>0</v>
      </c>
      <c r="V285" s="18">
        <f t="shared" ref="V285:V347" si="109">U285/L285*100</f>
        <v>0</v>
      </c>
    </row>
    <row r="286" spans="1:22" ht="30" customHeight="1" outlineLevel="3">
      <c r="A286" s="6" t="s">
        <v>225</v>
      </c>
      <c r="B286" s="17" t="s">
        <v>44</v>
      </c>
      <c r="C286" s="17" t="s">
        <v>218</v>
      </c>
      <c r="D286" s="17" t="s">
        <v>226</v>
      </c>
      <c r="E286" s="17" t="s">
        <v>12</v>
      </c>
      <c r="F286" s="17" t="s">
        <v>12</v>
      </c>
      <c r="G286" s="17"/>
      <c r="H286" s="17"/>
      <c r="I286" s="17"/>
      <c r="J286" s="17"/>
      <c r="K286" s="17"/>
      <c r="L286" s="40">
        <f>L287</f>
        <v>81115.199999999997</v>
      </c>
      <c r="M286" s="27">
        <f t="shared" ref="M286:U287" si="110">M287</f>
        <v>81115.199999999997</v>
      </c>
      <c r="N286" s="27">
        <f t="shared" si="110"/>
        <v>0</v>
      </c>
      <c r="O286" s="27">
        <f t="shared" si="110"/>
        <v>81115.199999999997</v>
      </c>
      <c r="P286" s="27">
        <f t="shared" si="110"/>
        <v>0</v>
      </c>
      <c r="Q286" s="27">
        <f t="shared" si="110"/>
        <v>81115.199999999997</v>
      </c>
      <c r="R286" s="27">
        <f t="shared" si="110"/>
        <v>0</v>
      </c>
      <c r="S286" s="27">
        <f t="shared" si="110"/>
        <v>0</v>
      </c>
      <c r="T286" s="27">
        <f t="shared" si="110"/>
        <v>0</v>
      </c>
      <c r="U286" s="28">
        <f t="shared" si="110"/>
        <v>33033.69</v>
      </c>
      <c r="V286" s="18">
        <f t="shared" si="109"/>
        <v>40.724414166518734</v>
      </c>
    </row>
    <row r="287" spans="1:22" ht="31.5" customHeight="1" outlineLevel="4">
      <c r="A287" s="6" t="s">
        <v>221</v>
      </c>
      <c r="B287" s="17" t="s">
        <v>44</v>
      </c>
      <c r="C287" s="17" t="s">
        <v>218</v>
      </c>
      <c r="D287" s="17" t="s">
        <v>226</v>
      </c>
      <c r="E287" s="17" t="s">
        <v>222</v>
      </c>
      <c r="F287" s="17" t="s">
        <v>12</v>
      </c>
      <c r="G287" s="17"/>
      <c r="H287" s="17"/>
      <c r="I287" s="17"/>
      <c r="J287" s="17"/>
      <c r="K287" s="17"/>
      <c r="L287" s="40">
        <f>L288</f>
        <v>81115.199999999997</v>
      </c>
      <c r="M287" s="27">
        <f t="shared" si="110"/>
        <v>81115.199999999997</v>
      </c>
      <c r="N287" s="27">
        <f t="shared" si="110"/>
        <v>0</v>
      </c>
      <c r="O287" s="27">
        <f t="shared" si="110"/>
        <v>81115.199999999997</v>
      </c>
      <c r="P287" s="27">
        <f t="shared" si="110"/>
        <v>0</v>
      </c>
      <c r="Q287" s="27">
        <f t="shared" si="110"/>
        <v>81115.199999999997</v>
      </c>
      <c r="R287" s="27">
        <f t="shared" si="110"/>
        <v>0</v>
      </c>
      <c r="S287" s="27">
        <f t="shared" si="110"/>
        <v>0</v>
      </c>
      <c r="T287" s="27">
        <f t="shared" si="110"/>
        <v>0</v>
      </c>
      <c r="U287" s="28">
        <f t="shared" si="110"/>
        <v>33033.69</v>
      </c>
      <c r="V287" s="18">
        <f t="shared" si="109"/>
        <v>40.724414166518734</v>
      </c>
    </row>
    <row r="288" spans="1:22" ht="30" customHeight="1" outlineLevel="5">
      <c r="A288" s="6" t="s">
        <v>211</v>
      </c>
      <c r="B288" s="17" t="s">
        <v>44</v>
      </c>
      <c r="C288" s="17" t="s">
        <v>218</v>
      </c>
      <c r="D288" s="17" t="s">
        <v>226</v>
      </c>
      <c r="E288" s="17" t="s">
        <v>222</v>
      </c>
      <c r="F288" s="17" t="s">
        <v>12</v>
      </c>
      <c r="G288" s="17"/>
      <c r="H288" s="17" t="s">
        <v>212</v>
      </c>
      <c r="I288" s="17"/>
      <c r="J288" s="17"/>
      <c r="K288" s="17"/>
      <c r="L288" s="40">
        <v>81115.199999999997</v>
      </c>
      <c r="M288" s="29">
        <v>81115.199999999997</v>
      </c>
      <c r="N288" s="29">
        <v>0</v>
      </c>
      <c r="O288" s="29">
        <v>81115.199999999997</v>
      </c>
      <c r="P288" s="29">
        <v>0</v>
      </c>
      <c r="Q288" s="29">
        <v>81115.199999999997</v>
      </c>
      <c r="R288" s="29">
        <v>0</v>
      </c>
      <c r="S288" s="27">
        <v>0</v>
      </c>
      <c r="T288" s="27">
        <v>0</v>
      </c>
      <c r="U288" s="30">
        <v>33033.69</v>
      </c>
      <c r="V288" s="18">
        <f t="shared" si="109"/>
        <v>40.724414166518734</v>
      </c>
    </row>
    <row r="289" spans="1:22" ht="21" customHeight="1" outlineLevel="2">
      <c r="A289" s="6" t="s">
        <v>227</v>
      </c>
      <c r="B289" s="17" t="s">
        <v>44</v>
      </c>
      <c r="C289" s="17" t="s">
        <v>228</v>
      </c>
      <c r="D289" s="17" t="s">
        <v>11</v>
      </c>
      <c r="E289" s="17" t="s">
        <v>12</v>
      </c>
      <c r="F289" s="17" t="s">
        <v>12</v>
      </c>
      <c r="G289" s="17"/>
      <c r="H289" s="17"/>
      <c r="I289" s="17"/>
      <c r="J289" s="17"/>
      <c r="K289" s="17"/>
      <c r="L289" s="40">
        <f>L290+L301</f>
        <v>751480</v>
      </c>
      <c r="M289" s="27" t="e">
        <f t="shared" ref="M289:U289" si="111">M290+M301</f>
        <v>#REF!</v>
      </c>
      <c r="N289" s="27" t="e">
        <f t="shared" si="111"/>
        <v>#REF!</v>
      </c>
      <c r="O289" s="27" t="e">
        <f t="shared" si="111"/>
        <v>#REF!</v>
      </c>
      <c r="P289" s="27" t="e">
        <f t="shared" si="111"/>
        <v>#REF!</v>
      </c>
      <c r="Q289" s="27" t="e">
        <f t="shared" si="111"/>
        <v>#REF!</v>
      </c>
      <c r="R289" s="27" t="e">
        <f t="shared" si="111"/>
        <v>#REF!</v>
      </c>
      <c r="S289" s="27" t="e">
        <f t="shared" si="111"/>
        <v>#REF!</v>
      </c>
      <c r="T289" s="27" t="e">
        <f t="shared" si="111"/>
        <v>#REF!</v>
      </c>
      <c r="U289" s="28">
        <f t="shared" si="111"/>
        <v>260256.7</v>
      </c>
      <c r="V289" s="18">
        <f t="shared" si="109"/>
        <v>34.63255176451802</v>
      </c>
    </row>
    <row r="290" spans="1:22" ht="80.25" customHeight="1" outlineLevel="3">
      <c r="A290" s="6" t="s">
        <v>70</v>
      </c>
      <c r="B290" s="17" t="s">
        <v>44</v>
      </c>
      <c r="C290" s="17" t="s">
        <v>228</v>
      </c>
      <c r="D290" s="17" t="s">
        <v>71</v>
      </c>
      <c r="E290" s="17" t="s">
        <v>12</v>
      </c>
      <c r="F290" s="17" t="s">
        <v>12</v>
      </c>
      <c r="G290" s="17"/>
      <c r="H290" s="17"/>
      <c r="I290" s="17"/>
      <c r="J290" s="17"/>
      <c r="K290" s="17"/>
      <c r="L290" s="40">
        <f>L291+L293+L295+L297</f>
        <v>300592</v>
      </c>
      <c r="M290" s="27">
        <f t="shared" ref="M290:U290" si="112">M291+M293+M295+M297</f>
        <v>300592</v>
      </c>
      <c r="N290" s="27">
        <f t="shared" si="112"/>
        <v>0</v>
      </c>
      <c r="O290" s="27">
        <f t="shared" si="112"/>
        <v>300592</v>
      </c>
      <c r="P290" s="27">
        <f t="shared" si="112"/>
        <v>0</v>
      </c>
      <c r="Q290" s="27">
        <f t="shared" si="112"/>
        <v>300592</v>
      </c>
      <c r="R290" s="27">
        <f t="shared" si="112"/>
        <v>0</v>
      </c>
      <c r="S290" s="27">
        <f t="shared" si="112"/>
        <v>0</v>
      </c>
      <c r="T290" s="27">
        <f t="shared" si="112"/>
        <v>0</v>
      </c>
      <c r="U290" s="28">
        <f t="shared" si="112"/>
        <v>111396.73999999999</v>
      </c>
      <c r="V290" s="18">
        <f t="shared" si="109"/>
        <v>37.059116676425184</v>
      </c>
    </row>
    <row r="291" spans="1:22" ht="35.25" customHeight="1" outlineLevel="4">
      <c r="A291" s="6" t="s">
        <v>19</v>
      </c>
      <c r="B291" s="17" t="s">
        <v>44</v>
      </c>
      <c r="C291" s="17" t="s">
        <v>228</v>
      </c>
      <c r="D291" s="17" t="s">
        <v>71</v>
      </c>
      <c r="E291" s="17" t="s">
        <v>20</v>
      </c>
      <c r="F291" s="17" t="s">
        <v>12</v>
      </c>
      <c r="G291" s="17"/>
      <c r="H291" s="17"/>
      <c r="I291" s="17"/>
      <c r="J291" s="17"/>
      <c r="K291" s="17"/>
      <c r="L291" s="40">
        <f>L292</f>
        <v>219200</v>
      </c>
      <c r="M291" s="27">
        <f t="shared" ref="M291:U291" si="113">M292</f>
        <v>219200</v>
      </c>
      <c r="N291" s="27">
        <f t="shared" si="113"/>
        <v>0</v>
      </c>
      <c r="O291" s="27">
        <f t="shared" si="113"/>
        <v>219200</v>
      </c>
      <c r="P291" s="27">
        <f t="shared" si="113"/>
        <v>0</v>
      </c>
      <c r="Q291" s="27">
        <f t="shared" si="113"/>
        <v>219200</v>
      </c>
      <c r="R291" s="27">
        <f t="shared" si="113"/>
        <v>0</v>
      </c>
      <c r="S291" s="27">
        <f t="shared" si="113"/>
        <v>0</v>
      </c>
      <c r="T291" s="27">
        <f t="shared" si="113"/>
        <v>0</v>
      </c>
      <c r="U291" s="28">
        <f t="shared" si="113"/>
        <v>89206.22</v>
      </c>
      <c r="V291" s="18">
        <f t="shared" si="109"/>
        <v>40.69626824817518</v>
      </c>
    </row>
    <row r="292" spans="1:22" ht="19.5" customHeight="1" outlineLevel="5">
      <c r="A292" s="6" t="s">
        <v>21</v>
      </c>
      <c r="B292" s="17" t="s">
        <v>44</v>
      </c>
      <c r="C292" s="17" t="s">
        <v>228</v>
      </c>
      <c r="D292" s="17" t="s">
        <v>71</v>
      </c>
      <c r="E292" s="17" t="s">
        <v>20</v>
      </c>
      <c r="F292" s="17" t="s">
        <v>12</v>
      </c>
      <c r="G292" s="17"/>
      <c r="H292" s="17" t="s">
        <v>22</v>
      </c>
      <c r="I292" s="17"/>
      <c r="J292" s="17"/>
      <c r="K292" s="17"/>
      <c r="L292" s="40">
        <v>219200</v>
      </c>
      <c r="M292" s="29">
        <v>219200</v>
      </c>
      <c r="N292" s="29">
        <v>0</v>
      </c>
      <c r="O292" s="29">
        <v>219200</v>
      </c>
      <c r="P292" s="29">
        <v>0</v>
      </c>
      <c r="Q292" s="29">
        <v>219200</v>
      </c>
      <c r="R292" s="29">
        <v>0</v>
      </c>
      <c r="S292" s="27">
        <v>0</v>
      </c>
      <c r="T292" s="27">
        <v>0</v>
      </c>
      <c r="U292" s="30">
        <v>89206.22</v>
      </c>
      <c r="V292" s="18">
        <f t="shared" si="109"/>
        <v>40.69626824817518</v>
      </c>
    </row>
    <row r="293" spans="1:22" ht="35.25" customHeight="1" outlineLevel="4">
      <c r="A293" s="6" t="s">
        <v>31</v>
      </c>
      <c r="B293" s="17" t="s">
        <v>44</v>
      </c>
      <c r="C293" s="17" t="s">
        <v>228</v>
      </c>
      <c r="D293" s="17" t="s">
        <v>71</v>
      </c>
      <c r="E293" s="17" t="s">
        <v>32</v>
      </c>
      <c r="F293" s="17" t="s">
        <v>12</v>
      </c>
      <c r="G293" s="17"/>
      <c r="H293" s="17"/>
      <c r="I293" s="17"/>
      <c r="J293" s="17"/>
      <c r="K293" s="17"/>
      <c r="L293" s="40">
        <f>L294</f>
        <v>600</v>
      </c>
      <c r="M293" s="27">
        <f t="shared" ref="M293:U293" si="114">M294</f>
        <v>600</v>
      </c>
      <c r="N293" s="27">
        <f t="shared" si="114"/>
        <v>0</v>
      </c>
      <c r="O293" s="27">
        <f t="shared" si="114"/>
        <v>600</v>
      </c>
      <c r="P293" s="27">
        <f t="shared" si="114"/>
        <v>0</v>
      </c>
      <c r="Q293" s="27">
        <f t="shared" si="114"/>
        <v>600</v>
      </c>
      <c r="R293" s="27">
        <f t="shared" si="114"/>
        <v>0</v>
      </c>
      <c r="S293" s="27">
        <f t="shared" si="114"/>
        <v>0</v>
      </c>
      <c r="T293" s="27">
        <f t="shared" si="114"/>
        <v>0</v>
      </c>
      <c r="U293" s="28">
        <f t="shared" si="114"/>
        <v>150</v>
      </c>
      <c r="V293" s="18">
        <f t="shared" si="109"/>
        <v>25</v>
      </c>
    </row>
    <row r="294" spans="1:22" ht="18.75" customHeight="1" outlineLevel="5">
      <c r="A294" s="6" t="s">
        <v>33</v>
      </c>
      <c r="B294" s="17" t="s">
        <v>44</v>
      </c>
      <c r="C294" s="17" t="s">
        <v>228</v>
      </c>
      <c r="D294" s="17" t="s">
        <v>71</v>
      </c>
      <c r="E294" s="17" t="s">
        <v>32</v>
      </c>
      <c r="F294" s="17" t="s">
        <v>12</v>
      </c>
      <c r="G294" s="17"/>
      <c r="H294" s="17" t="s">
        <v>34</v>
      </c>
      <c r="I294" s="17"/>
      <c r="J294" s="17"/>
      <c r="K294" s="17"/>
      <c r="L294" s="40">
        <v>600</v>
      </c>
      <c r="M294" s="29">
        <v>600</v>
      </c>
      <c r="N294" s="29">
        <v>0</v>
      </c>
      <c r="O294" s="29">
        <v>600</v>
      </c>
      <c r="P294" s="29">
        <v>0</v>
      </c>
      <c r="Q294" s="29">
        <v>600</v>
      </c>
      <c r="R294" s="29">
        <v>0</v>
      </c>
      <c r="S294" s="27">
        <v>0</v>
      </c>
      <c r="T294" s="27">
        <v>0</v>
      </c>
      <c r="U294" s="30">
        <v>150</v>
      </c>
      <c r="V294" s="18">
        <f t="shared" si="109"/>
        <v>25</v>
      </c>
    </row>
    <row r="295" spans="1:22" ht="47.25" customHeight="1" outlineLevel="4">
      <c r="A295" s="6" t="s">
        <v>23</v>
      </c>
      <c r="B295" s="17" t="s">
        <v>44</v>
      </c>
      <c r="C295" s="17" t="s">
        <v>228</v>
      </c>
      <c r="D295" s="17" t="s">
        <v>71</v>
      </c>
      <c r="E295" s="17" t="s">
        <v>24</v>
      </c>
      <c r="F295" s="17" t="s">
        <v>12</v>
      </c>
      <c r="G295" s="17"/>
      <c r="H295" s="17"/>
      <c r="I295" s="17"/>
      <c r="J295" s="17"/>
      <c r="K295" s="17"/>
      <c r="L295" s="40">
        <f>L296</f>
        <v>66198</v>
      </c>
      <c r="M295" s="27">
        <f t="shared" ref="M295:U295" si="115">M296</f>
        <v>66198</v>
      </c>
      <c r="N295" s="27">
        <f t="shared" si="115"/>
        <v>0</v>
      </c>
      <c r="O295" s="27">
        <f t="shared" si="115"/>
        <v>66198</v>
      </c>
      <c r="P295" s="27">
        <f t="shared" si="115"/>
        <v>0</v>
      </c>
      <c r="Q295" s="27">
        <f t="shared" si="115"/>
        <v>66198</v>
      </c>
      <c r="R295" s="27">
        <f t="shared" si="115"/>
        <v>0</v>
      </c>
      <c r="S295" s="27">
        <f t="shared" si="115"/>
        <v>0</v>
      </c>
      <c r="T295" s="27">
        <f t="shared" si="115"/>
        <v>0</v>
      </c>
      <c r="U295" s="28">
        <f t="shared" si="115"/>
        <v>19428.2</v>
      </c>
      <c r="V295" s="18">
        <f t="shared" si="109"/>
        <v>29.348620804253905</v>
      </c>
    </row>
    <row r="296" spans="1:22" ht="30" customHeight="1" outlineLevel="5">
      <c r="A296" s="6" t="s">
        <v>25</v>
      </c>
      <c r="B296" s="17" t="s">
        <v>44</v>
      </c>
      <c r="C296" s="17" t="s">
        <v>228</v>
      </c>
      <c r="D296" s="17" t="s">
        <v>71</v>
      </c>
      <c r="E296" s="17" t="s">
        <v>24</v>
      </c>
      <c r="F296" s="17" t="s">
        <v>12</v>
      </c>
      <c r="G296" s="17"/>
      <c r="H296" s="17" t="s">
        <v>26</v>
      </c>
      <c r="I296" s="17"/>
      <c r="J296" s="17"/>
      <c r="K296" s="17"/>
      <c r="L296" s="40">
        <v>66198</v>
      </c>
      <c r="M296" s="29">
        <v>66198</v>
      </c>
      <c r="N296" s="29">
        <v>0</v>
      </c>
      <c r="O296" s="29">
        <v>66198</v>
      </c>
      <c r="P296" s="29">
        <v>0</v>
      </c>
      <c r="Q296" s="29">
        <v>66198</v>
      </c>
      <c r="R296" s="29">
        <v>0</v>
      </c>
      <c r="S296" s="27">
        <v>0</v>
      </c>
      <c r="T296" s="27">
        <v>0</v>
      </c>
      <c r="U296" s="30">
        <v>19428.2</v>
      </c>
      <c r="V296" s="18">
        <f t="shared" si="109"/>
        <v>29.348620804253905</v>
      </c>
    </row>
    <row r="297" spans="1:22" ht="33" customHeight="1" outlineLevel="4">
      <c r="A297" s="6" t="s">
        <v>35</v>
      </c>
      <c r="B297" s="17" t="s">
        <v>44</v>
      </c>
      <c r="C297" s="17" t="s">
        <v>228</v>
      </c>
      <c r="D297" s="17" t="s">
        <v>71</v>
      </c>
      <c r="E297" s="17" t="s">
        <v>36</v>
      </c>
      <c r="F297" s="17" t="s">
        <v>12</v>
      </c>
      <c r="G297" s="17"/>
      <c r="H297" s="17"/>
      <c r="I297" s="17"/>
      <c r="J297" s="17"/>
      <c r="K297" s="17"/>
      <c r="L297" s="40">
        <f>L298+L299+L300</f>
        <v>14594</v>
      </c>
      <c r="M297" s="27">
        <f t="shared" ref="M297:U297" si="116">M298+M299+M300</f>
        <v>14594</v>
      </c>
      <c r="N297" s="27">
        <f t="shared" si="116"/>
        <v>0</v>
      </c>
      <c r="O297" s="27">
        <f t="shared" si="116"/>
        <v>14594</v>
      </c>
      <c r="P297" s="27">
        <f t="shared" si="116"/>
        <v>0</v>
      </c>
      <c r="Q297" s="27">
        <f t="shared" si="116"/>
        <v>14594</v>
      </c>
      <c r="R297" s="27">
        <f t="shared" si="116"/>
        <v>0</v>
      </c>
      <c r="S297" s="27">
        <f t="shared" si="116"/>
        <v>0</v>
      </c>
      <c r="T297" s="27">
        <f t="shared" si="116"/>
        <v>0</v>
      </c>
      <c r="U297" s="28">
        <f t="shared" si="116"/>
        <v>2612.3199999999997</v>
      </c>
      <c r="V297" s="18">
        <f t="shared" si="109"/>
        <v>17.89995888721392</v>
      </c>
    </row>
    <row r="298" spans="1:22" ht="15" customHeight="1" outlineLevel="5">
      <c r="A298" s="6" t="s">
        <v>37</v>
      </c>
      <c r="B298" s="17" t="s">
        <v>44</v>
      </c>
      <c r="C298" s="17" t="s">
        <v>228</v>
      </c>
      <c r="D298" s="17" t="s">
        <v>71</v>
      </c>
      <c r="E298" s="17" t="s">
        <v>36</v>
      </c>
      <c r="F298" s="17" t="s">
        <v>12</v>
      </c>
      <c r="G298" s="17"/>
      <c r="H298" s="17" t="s">
        <v>38</v>
      </c>
      <c r="I298" s="17"/>
      <c r="J298" s="17"/>
      <c r="K298" s="17"/>
      <c r="L298" s="40">
        <v>11224</v>
      </c>
      <c r="M298" s="29">
        <v>11224</v>
      </c>
      <c r="N298" s="29">
        <v>0</v>
      </c>
      <c r="O298" s="29">
        <v>11224</v>
      </c>
      <c r="P298" s="29">
        <v>0</v>
      </c>
      <c r="Q298" s="29">
        <v>11224</v>
      </c>
      <c r="R298" s="29">
        <v>0</v>
      </c>
      <c r="S298" s="27">
        <v>0</v>
      </c>
      <c r="T298" s="27">
        <v>0</v>
      </c>
      <c r="U298" s="30">
        <v>1836.55</v>
      </c>
      <c r="V298" s="18">
        <f t="shared" si="109"/>
        <v>16.362704918032787</v>
      </c>
    </row>
    <row r="299" spans="1:22" ht="33" customHeight="1" outlineLevel="5">
      <c r="A299" s="6" t="s">
        <v>41</v>
      </c>
      <c r="B299" s="17" t="s">
        <v>44</v>
      </c>
      <c r="C299" s="17" t="s">
        <v>228</v>
      </c>
      <c r="D299" s="17" t="s">
        <v>71</v>
      </c>
      <c r="E299" s="17" t="s">
        <v>36</v>
      </c>
      <c r="F299" s="17" t="s">
        <v>12</v>
      </c>
      <c r="G299" s="17"/>
      <c r="H299" s="17" t="s">
        <v>42</v>
      </c>
      <c r="I299" s="17"/>
      <c r="J299" s="17"/>
      <c r="K299" s="17"/>
      <c r="L299" s="40">
        <v>2594</v>
      </c>
      <c r="M299" s="29">
        <v>2594</v>
      </c>
      <c r="N299" s="29">
        <v>0</v>
      </c>
      <c r="O299" s="29">
        <v>2594</v>
      </c>
      <c r="P299" s="29">
        <v>0</v>
      </c>
      <c r="Q299" s="29">
        <v>2594</v>
      </c>
      <c r="R299" s="29">
        <v>0</v>
      </c>
      <c r="S299" s="27">
        <v>0</v>
      </c>
      <c r="T299" s="27">
        <v>0</v>
      </c>
      <c r="U299" s="30">
        <v>0</v>
      </c>
      <c r="V299" s="18">
        <f t="shared" si="109"/>
        <v>0</v>
      </c>
    </row>
    <row r="300" spans="1:22" ht="30" customHeight="1" outlineLevel="5">
      <c r="A300" s="6" t="s">
        <v>72</v>
      </c>
      <c r="B300" s="17" t="s">
        <v>44</v>
      </c>
      <c r="C300" s="17" t="s">
        <v>228</v>
      </c>
      <c r="D300" s="17" t="s">
        <v>71</v>
      </c>
      <c r="E300" s="17" t="s">
        <v>36</v>
      </c>
      <c r="F300" s="17" t="s">
        <v>12</v>
      </c>
      <c r="G300" s="17"/>
      <c r="H300" s="17" t="s">
        <v>73</v>
      </c>
      <c r="I300" s="17"/>
      <c r="J300" s="17"/>
      <c r="K300" s="17"/>
      <c r="L300" s="40">
        <v>776</v>
      </c>
      <c r="M300" s="29">
        <v>776</v>
      </c>
      <c r="N300" s="29">
        <v>0</v>
      </c>
      <c r="O300" s="29">
        <v>776</v>
      </c>
      <c r="P300" s="29">
        <v>0</v>
      </c>
      <c r="Q300" s="29">
        <v>776</v>
      </c>
      <c r="R300" s="29">
        <v>0</v>
      </c>
      <c r="S300" s="27">
        <v>0</v>
      </c>
      <c r="T300" s="27">
        <v>0</v>
      </c>
      <c r="U300" s="30">
        <v>775.77</v>
      </c>
      <c r="V300" s="18">
        <f t="shared" si="109"/>
        <v>99.970360824742272</v>
      </c>
    </row>
    <row r="301" spans="1:22" ht="76.5" customHeight="1" outlineLevel="3">
      <c r="A301" s="6" t="s">
        <v>219</v>
      </c>
      <c r="B301" s="17" t="s">
        <v>44</v>
      </c>
      <c r="C301" s="17" t="s">
        <v>228</v>
      </c>
      <c r="D301" s="17" t="s">
        <v>220</v>
      </c>
      <c r="E301" s="17" t="s">
        <v>12</v>
      </c>
      <c r="F301" s="17" t="s">
        <v>12</v>
      </c>
      <c r="G301" s="17"/>
      <c r="H301" s="17"/>
      <c r="I301" s="17"/>
      <c r="J301" s="17"/>
      <c r="K301" s="17"/>
      <c r="L301" s="40">
        <f t="shared" ref="L301:U301" si="117">L302+L304+L306+L308</f>
        <v>450888</v>
      </c>
      <c r="M301" s="27" t="e">
        <f t="shared" si="117"/>
        <v>#REF!</v>
      </c>
      <c r="N301" s="27" t="e">
        <f t="shared" si="117"/>
        <v>#REF!</v>
      </c>
      <c r="O301" s="27" t="e">
        <f t="shared" si="117"/>
        <v>#REF!</v>
      </c>
      <c r="P301" s="27" t="e">
        <f t="shared" si="117"/>
        <v>#REF!</v>
      </c>
      <c r="Q301" s="27" t="e">
        <f t="shared" si="117"/>
        <v>#REF!</v>
      </c>
      <c r="R301" s="27" t="e">
        <f t="shared" si="117"/>
        <v>#REF!</v>
      </c>
      <c r="S301" s="27" t="e">
        <f t="shared" si="117"/>
        <v>#REF!</v>
      </c>
      <c r="T301" s="27" t="e">
        <f t="shared" si="117"/>
        <v>#REF!</v>
      </c>
      <c r="U301" s="28">
        <f t="shared" si="117"/>
        <v>148859.96000000002</v>
      </c>
      <c r="V301" s="18">
        <f t="shared" si="109"/>
        <v>33.014841823246577</v>
      </c>
    </row>
    <row r="302" spans="1:22" ht="31.5" customHeight="1" outlineLevel="4">
      <c r="A302" s="6" t="s">
        <v>19</v>
      </c>
      <c r="B302" s="17" t="s">
        <v>44</v>
      </c>
      <c r="C302" s="17" t="s">
        <v>228</v>
      </c>
      <c r="D302" s="17" t="s">
        <v>220</v>
      </c>
      <c r="E302" s="17" t="s">
        <v>20</v>
      </c>
      <c r="F302" s="17" t="s">
        <v>12</v>
      </c>
      <c r="G302" s="17"/>
      <c r="H302" s="17"/>
      <c r="I302" s="17"/>
      <c r="J302" s="17"/>
      <c r="K302" s="17"/>
      <c r="L302" s="40">
        <f>L303</f>
        <v>307600</v>
      </c>
      <c r="M302" s="27">
        <f t="shared" ref="M302:U302" si="118">M303</f>
        <v>307600</v>
      </c>
      <c r="N302" s="27">
        <f t="shared" si="118"/>
        <v>0</v>
      </c>
      <c r="O302" s="27">
        <f t="shared" si="118"/>
        <v>307600</v>
      </c>
      <c r="P302" s="27">
        <f t="shared" si="118"/>
        <v>0</v>
      </c>
      <c r="Q302" s="27">
        <f t="shared" si="118"/>
        <v>307600</v>
      </c>
      <c r="R302" s="27">
        <f t="shared" si="118"/>
        <v>0</v>
      </c>
      <c r="S302" s="27">
        <f t="shared" si="118"/>
        <v>0</v>
      </c>
      <c r="T302" s="27">
        <f t="shared" si="118"/>
        <v>0</v>
      </c>
      <c r="U302" s="28">
        <f t="shared" si="118"/>
        <v>107326.79</v>
      </c>
      <c r="V302" s="18">
        <f t="shared" si="109"/>
        <v>34.891674252275678</v>
      </c>
    </row>
    <row r="303" spans="1:22" ht="16.5" customHeight="1" outlineLevel="5">
      <c r="A303" s="6" t="s">
        <v>21</v>
      </c>
      <c r="B303" s="17" t="s">
        <v>44</v>
      </c>
      <c r="C303" s="17" t="s">
        <v>228</v>
      </c>
      <c r="D303" s="17" t="s">
        <v>220</v>
      </c>
      <c r="E303" s="17" t="s">
        <v>20</v>
      </c>
      <c r="F303" s="17" t="s">
        <v>12</v>
      </c>
      <c r="G303" s="17"/>
      <c r="H303" s="17" t="s">
        <v>22</v>
      </c>
      <c r="I303" s="17"/>
      <c r="J303" s="17"/>
      <c r="K303" s="17"/>
      <c r="L303" s="40">
        <v>307600</v>
      </c>
      <c r="M303" s="29">
        <v>307600</v>
      </c>
      <c r="N303" s="29">
        <v>0</v>
      </c>
      <c r="O303" s="29">
        <v>307600</v>
      </c>
      <c r="P303" s="29">
        <v>0</v>
      </c>
      <c r="Q303" s="29">
        <v>307600</v>
      </c>
      <c r="R303" s="29">
        <v>0</v>
      </c>
      <c r="S303" s="27">
        <v>0</v>
      </c>
      <c r="T303" s="27">
        <v>0</v>
      </c>
      <c r="U303" s="30">
        <v>107326.79</v>
      </c>
      <c r="V303" s="18">
        <f t="shared" si="109"/>
        <v>34.891674252275678</v>
      </c>
    </row>
    <row r="304" spans="1:22" ht="31.5" customHeight="1" outlineLevel="4">
      <c r="A304" s="6" t="s">
        <v>31</v>
      </c>
      <c r="B304" s="17" t="s">
        <v>44</v>
      </c>
      <c r="C304" s="17" t="s">
        <v>228</v>
      </c>
      <c r="D304" s="17" t="s">
        <v>220</v>
      </c>
      <c r="E304" s="17" t="s">
        <v>32</v>
      </c>
      <c r="F304" s="17" t="s">
        <v>12</v>
      </c>
      <c r="G304" s="17"/>
      <c r="H304" s="17"/>
      <c r="I304" s="17"/>
      <c r="J304" s="17"/>
      <c r="K304" s="17"/>
      <c r="L304" s="40">
        <f>L305</f>
        <v>600</v>
      </c>
      <c r="M304" s="27">
        <f t="shared" ref="M304:T304" si="119">M305</f>
        <v>600</v>
      </c>
      <c r="N304" s="27">
        <f t="shared" si="119"/>
        <v>0</v>
      </c>
      <c r="O304" s="27">
        <f t="shared" si="119"/>
        <v>600</v>
      </c>
      <c r="P304" s="27">
        <f t="shared" si="119"/>
        <v>0</v>
      </c>
      <c r="Q304" s="27">
        <f t="shared" si="119"/>
        <v>600</v>
      </c>
      <c r="R304" s="27">
        <f t="shared" si="119"/>
        <v>0</v>
      </c>
      <c r="S304" s="27">
        <f t="shared" si="119"/>
        <v>0</v>
      </c>
      <c r="T304" s="27">
        <f t="shared" si="119"/>
        <v>0</v>
      </c>
      <c r="U304" s="28">
        <f>U305</f>
        <v>150</v>
      </c>
      <c r="V304" s="18">
        <f t="shared" si="109"/>
        <v>25</v>
      </c>
    </row>
    <row r="305" spans="1:22" ht="21" customHeight="1" outlineLevel="5">
      <c r="A305" s="6" t="s">
        <v>33</v>
      </c>
      <c r="B305" s="17" t="s">
        <v>44</v>
      </c>
      <c r="C305" s="17" t="s">
        <v>228</v>
      </c>
      <c r="D305" s="17" t="s">
        <v>220</v>
      </c>
      <c r="E305" s="17" t="s">
        <v>32</v>
      </c>
      <c r="F305" s="17" t="s">
        <v>12</v>
      </c>
      <c r="G305" s="17"/>
      <c r="H305" s="17" t="s">
        <v>34</v>
      </c>
      <c r="I305" s="17"/>
      <c r="J305" s="17"/>
      <c r="K305" s="17"/>
      <c r="L305" s="40">
        <v>600</v>
      </c>
      <c r="M305" s="29">
        <v>600</v>
      </c>
      <c r="N305" s="29">
        <v>0</v>
      </c>
      <c r="O305" s="29">
        <v>600</v>
      </c>
      <c r="P305" s="29">
        <v>0</v>
      </c>
      <c r="Q305" s="29">
        <v>600</v>
      </c>
      <c r="R305" s="29">
        <v>0</v>
      </c>
      <c r="S305" s="27">
        <v>0</v>
      </c>
      <c r="T305" s="27">
        <v>0</v>
      </c>
      <c r="U305" s="30">
        <v>150</v>
      </c>
      <c r="V305" s="18">
        <f t="shared" si="109"/>
        <v>25</v>
      </c>
    </row>
    <row r="306" spans="1:22" ht="49.5" customHeight="1" outlineLevel="4">
      <c r="A306" s="6" t="s">
        <v>23</v>
      </c>
      <c r="B306" s="17" t="s">
        <v>44</v>
      </c>
      <c r="C306" s="17" t="s">
        <v>228</v>
      </c>
      <c r="D306" s="17" t="s">
        <v>220</v>
      </c>
      <c r="E306" s="17" t="s">
        <v>24</v>
      </c>
      <c r="F306" s="17" t="s">
        <v>12</v>
      </c>
      <c r="G306" s="17"/>
      <c r="H306" s="17"/>
      <c r="I306" s="17"/>
      <c r="J306" s="17"/>
      <c r="K306" s="17"/>
      <c r="L306" s="40">
        <f>L307</f>
        <v>92895</v>
      </c>
      <c r="M306" s="27" t="e">
        <f>M307+#REF!</f>
        <v>#REF!</v>
      </c>
      <c r="N306" s="27" t="e">
        <f>N307+#REF!</f>
        <v>#REF!</v>
      </c>
      <c r="O306" s="27" t="e">
        <f>O307+#REF!</f>
        <v>#REF!</v>
      </c>
      <c r="P306" s="27" t="e">
        <f>P307+#REF!</f>
        <v>#REF!</v>
      </c>
      <c r="Q306" s="27" t="e">
        <f>Q307+#REF!</f>
        <v>#REF!</v>
      </c>
      <c r="R306" s="27" t="e">
        <f>R307+#REF!</f>
        <v>#REF!</v>
      </c>
      <c r="S306" s="27" t="e">
        <f>S307+#REF!</f>
        <v>#REF!</v>
      </c>
      <c r="T306" s="27" t="e">
        <f>T307+#REF!</f>
        <v>#REF!</v>
      </c>
      <c r="U306" s="28">
        <f>U307</f>
        <v>30834.22</v>
      </c>
      <c r="V306" s="18">
        <f t="shared" si="109"/>
        <v>33.19255072931805</v>
      </c>
    </row>
    <row r="307" spans="1:22" ht="30" customHeight="1" outlineLevel="5">
      <c r="A307" s="6" t="s">
        <v>25</v>
      </c>
      <c r="B307" s="17" t="s">
        <v>44</v>
      </c>
      <c r="C307" s="17" t="s">
        <v>228</v>
      </c>
      <c r="D307" s="17" t="s">
        <v>220</v>
      </c>
      <c r="E307" s="17" t="s">
        <v>24</v>
      </c>
      <c r="F307" s="17" t="s">
        <v>12</v>
      </c>
      <c r="G307" s="17"/>
      <c r="H307" s="17" t="s">
        <v>26</v>
      </c>
      <c r="I307" s="17"/>
      <c r="J307" s="17"/>
      <c r="K307" s="17"/>
      <c r="L307" s="40">
        <v>92895</v>
      </c>
      <c r="M307" s="29">
        <v>86713</v>
      </c>
      <c r="N307" s="29">
        <v>0</v>
      </c>
      <c r="O307" s="29">
        <v>86713</v>
      </c>
      <c r="P307" s="29">
        <v>0</v>
      </c>
      <c r="Q307" s="29">
        <v>86713</v>
      </c>
      <c r="R307" s="29">
        <v>0</v>
      </c>
      <c r="S307" s="27">
        <v>0</v>
      </c>
      <c r="T307" s="27">
        <v>0</v>
      </c>
      <c r="U307" s="30">
        <f>24652.22+6182</f>
        <v>30834.22</v>
      </c>
      <c r="V307" s="18">
        <f t="shared" si="109"/>
        <v>33.19255072931805</v>
      </c>
    </row>
    <row r="308" spans="1:22" ht="45" customHeight="1" outlineLevel="4">
      <c r="A308" s="6" t="s">
        <v>35</v>
      </c>
      <c r="B308" s="17" t="s">
        <v>44</v>
      </c>
      <c r="C308" s="17" t="s">
        <v>228</v>
      </c>
      <c r="D308" s="17" t="s">
        <v>220</v>
      </c>
      <c r="E308" s="17" t="s">
        <v>36</v>
      </c>
      <c r="F308" s="17" t="s">
        <v>12</v>
      </c>
      <c r="G308" s="17"/>
      <c r="H308" s="17"/>
      <c r="I308" s="17"/>
      <c r="J308" s="17"/>
      <c r="K308" s="17"/>
      <c r="L308" s="40">
        <f>L309+L310</f>
        <v>49793</v>
      </c>
      <c r="M308" s="27" t="e">
        <f>M309+M310+#REF!</f>
        <v>#REF!</v>
      </c>
      <c r="N308" s="27" t="e">
        <f>N309+N310+#REF!</f>
        <v>#REF!</v>
      </c>
      <c r="O308" s="27" t="e">
        <f>O309+O310+#REF!</f>
        <v>#REF!</v>
      </c>
      <c r="P308" s="27" t="e">
        <f>P309+P310+#REF!</f>
        <v>#REF!</v>
      </c>
      <c r="Q308" s="27" t="e">
        <f>Q309+Q310+#REF!</f>
        <v>#REF!</v>
      </c>
      <c r="R308" s="27" t="e">
        <f>R309+R310+#REF!</f>
        <v>#REF!</v>
      </c>
      <c r="S308" s="27" t="e">
        <f>S309+S310+#REF!</f>
        <v>#REF!</v>
      </c>
      <c r="T308" s="27" t="e">
        <f>T309+T310+#REF!</f>
        <v>#REF!</v>
      </c>
      <c r="U308" s="28">
        <f>U309+U310</f>
        <v>10548.95</v>
      </c>
      <c r="V308" s="18">
        <f t="shared" si="109"/>
        <v>21.185608418854056</v>
      </c>
    </row>
    <row r="309" spans="1:22" ht="15" customHeight="1" outlineLevel="5">
      <c r="A309" s="6" t="s">
        <v>37</v>
      </c>
      <c r="B309" s="17" t="s">
        <v>44</v>
      </c>
      <c r="C309" s="17" t="s">
        <v>228</v>
      </c>
      <c r="D309" s="17" t="s">
        <v>220</v>
      </c>
      <c r="E309" s="17" t="s">
        <v>36</v>
      </c>
      <c r="F309" s="17" t="s">
        <v>12</v>
      </c>
      <c r="G309" s="17"/>
      <c r="H309" s="17" t="s">
        <v>38</v>
      </c>
      <c r="I309" s="17"/>
      <c r="J309" s="17"/>
      <c r="K309" s="17"/>
      <c r="L309" s="40">
        <v>12000</v>
      </c>
      <c r="M309" s="29">
        <v>8572</v>
      </c>
      <c r="N309" s="29">
        <v>0</v>
      </c>
      <c r="O309" s="29">
        <v>8572</v>
      </c>
      <c r="P309" s="29">
        <v>0</v>
      </c>
      <c r="Q309" s="29">
        <v>8572</v>
      </c>
      <c r="R309" s="29">
        <v>0</v>
      </c>
      <c r="S309" s="27">
        <v>0</v>
      </c>
      <c r="T309" s="27">
        <v>0</v>
      </c>
      <c r="U309" s="30">
        <v>4976.95</v>
      </c>
      <c r="V309" s="18">
        <f t="shared" si="109"/>
        <v>41.474583333333328</v>
      </c>
    </row>
    <row r="310" spans="1:22" ht="35.25" customHeight="1" outlineLevel="5">
      <c r="A310" s="6" t="s">
        <v>41</v>
      </c>
      <c r="B310" s="17" t="s">
        <v>44</v>
      </c>
      <c r="C310" s="17" t="s">
        <v>228</v>
      </c>
      <c r="D310" s="17" t="s">
        <v>220</v>
      </c>
      <c r="E310" s="17" t="s">
        <v>36</v>
      </c>
      <c r="F310" s="17" t="s">
        <v>12</v>
      </c>
      <c r="G310" s="17"/>
      <c r="H310" s="17" t="s">
        <v>42</v>
      </c>
      <c r="I310" s="17"/>
      <c r="J310" s="17"/>
      <c r="K310" s="17"/>
      <c r="L310" s="40">
        <v>37793</v>
      </c>
      <c r="M310" s="29">
        <v>37793</v>
      </c>
      <c r="N310" s="29">
        <v>0</v>
      </c>
      <c r="O310" s="29">
        <v>37793</v>
      </c>
      <c r="P310" s="29">
        <v>0</v>
      </c>
      <c r="Q310" s="29">
        <v>37793</v>
      </c>
      <c r="R310" s="29">
        <v>0</v>
      </c>
      <c r="S310" s="27">
        <v>0</v>
      </c>
      <c r="T310" s="27">
        <v>0</v>
      </c>
      <c r="U310" s="30">
        <v>5572</v>
      </c>
      <c r="V310" s="18">
        <f t="shared" si="109"/>
        <v>14.743471013150582</v>
      </c>
    </row>
    <row r="311" spans="1:22" ht="15" customHeight="1" outlineLevel="1">
      <c r="A311" s="6" t="s">
        <v>229</v>
      </c>
      <c r="B311" s="17" t="s">
        <v>44</v>
      </c>
      <c r="C311" s="17" t="s">
        <v>230</v>
      </c>
      <c r="D311" s="17" t="s">
        <v>11</v>
      </c>
      <c r="E311" s="17" t="s">
        <v>12</v>
      </c>
      <c r="F311" s="17" t="s">
        <v>12</v>
      </c>
      <c r="G311" s="17"/>
      <c r="H311" s="17"/>
      <c r="I311" s="17"/>
      <c r="J311" s="17"/>
      <c r="K311" s="17"/>
      <c r="L311" s="40">
        <f>L312</f>
        <v>12400000</v>
      </c>
      <c r="M311" s="27">
        <f t="shared" ref="M311:U313" si="120">M312</f>
        <v>12400000</v>
      </c>
      <c r="N311" s="27">
        <f t="shared" si="120"/>
        <v>0</v>
      </c>
      <c r="O311" s="27">
        <f t="shared" si="120"/>
        <v>12400000</v>
      </c>
      <c r="P311" s="27">
        <f t="shared" si="120"/>
        <v>0</v>
      </c>
      <c r="Q311" s="27">
        <f t="shared" si="120"/>
        <v>12400000</v>
      </c>
      <c r="R311" s="27">
        <f t="shared" si="120"/>
        <v>0</v>
      </c>
      <c r="S311" s="27">
        <f t="shared" si="120"/>
        <v>0</v>
      </c>
      <c r="T311" s="27">
        <f t="shared" si="120"/>
        <v>0</v>
      </c>
      <c r="U311" s="28">
        <f t="shared" si="120"/>
        <v>3840896.8499999996</v>
      </c>
      <c r="V311" s="18">
        <f t="shared" si="109"/>
        <v>30.974974596774192</v>
      </c>
    </row>
    <row r="312" spans="1:22" ht="15" customHeight="1" outlineLevel="2">
      <c r="A312" s="6" t="s">
        <v>231</v>
      </c>
      <c r="B312" s="17" t="s">
        <v>44</v>
      </c>
      <c r="C312" s="17" t="s">
        <v>232</v>
      </c>
      <c r="D312" s="17" t="s">
        <v>11</v>
      </c>
      <c r="E312" s="17" t="s">
        <v>12</v>
      </c>
      <c r="F312" s="17" t="s">
        <v>12</v>
      </c>
      <c r="G312" s="17"/>
      <c r="H312" s="17"/>
      <c r="I312" s="17"/>
      <c r="J312" s="17"/>
      <c r="K312" s="17"/>
      <c r="L312" s="40">
        <f>L313</f>
        <v>12400000</v>
      </c>
      <c r="M312" s="27">
        <f t="shared" si="120"/>
        <v>12400000</v>
      </c>
      <c r="N312" s="27">
        <f t="shared" si="120"/>
        <v>0</v>
      </c>
      <c r="O312" s="27">
        <f t="shared" si="120"/>
        <v>12400000</v>
      </c>
      <c r="P312" s="27">
        <f t="shared" si="120"/>
        <v>0</v>
      </c>
      <c r="Q312" s="27">
        <f t="shared" si="120"/>
        <v>12400000</v>
      </c>
      <c r="R312" s="27">
        <f t="shared" si="120"/>
        <v>0</v>
      </c>
      <c r="S312" s="27">
        <f t="shared" si="120"/>
        <v>0</v>
      </c>
      <c r="T312" s="27">
        <f t="shared" si="120"/>
        <v>0</v>
      </c>
      <c r="U312" s="28">
        <f t="shared" si="120"/>
        <v>3840896.8499999996</v>
      </c>
      <c r="V312" s="18">
        <f t="shared" si="109"/>
        <v>30.974974596774192</v>
      </c>
    </row>
    <row r="313" spans="1:22" ht="18.75" customHeight="1" outlineLevel="3">
      <c r="A313" s="6" t="s">
        <v>233</v>
      </c>
      <c r="B313" s="17" t="s">
        <v>44</v>
      </c>
      <c r="C313" s="17" t="s">
        <v>232</v>
      </c>
      <c r="D313" s="17" t="s">
        <v>234</v>
      </c>
      <c r="E313" s="17" t="s">
        <v>12</v>
      </c>
      <c r="F313" s="17" t="s">
        <v>12</v>
      </c>
      <c r="G313" s="17"/>
      <c r="H313" s="17"/>
      <c r="I313" s="17"/>
      <c r="J313" s="17"/>
      <c r="K313" s="17"/>
      <c r="L313" s="40">
        <f>L314</f>
        <v>12400000</v>
      </c>
      <c r="M313" s="27">
        <f t="shared" si="120"/>
        <v>12400000</v>
      </c>
      <c r="N313" s="27">
        <f t="shared" si="120"/>
        <v>0</v>
      </c>
      <c r="O313" s="27">
        <f t="shared" si="120"/>
        <v>12400000</v>
      </c>
      <c r="P313" s="27">
        <f t="shared" si="120"/>
        <v>0</v>
      </c>
      <c r="Q313" s="27">
        <f t="shared" si="120"/>
        <v>12400000</v>
      </c>
      <c r="R313" s="27">
        <f t="shared" si="120"/>
        <v>0</v>
      </c>
      <c r="S313" s="27">
        <f t="shared" si="120"/>
        <v>0</v>
      </c>
      <c r="T313" s="27">
        <f t="shared" si="120"/>
        <v>0</v>
      </c>
      <c r="U313" s="28">
        <f t="shared" si="120"/>
        <v>3840896.8499999996</v>
      </c>
      <c r="V313" s="18">
        <f t="shared" si="109"/>
        <v>30.974974596774192</v>
      </c>
    </row>
    <row r="314" spans="1:22" ht="61.5" customHeight="1" outlineLevel="4">
      <c r="A314" s="6" t="s">
        <v>191</v>
      </c>
      <c r="B314" s="17" t="s">
        <v>44</v>
      </c>
      <c r="C314" s="17" t="s">
        <v>232</v>
      </c>
      <c r="D314" s="17" t="s">
        <v>234</v>
      </c>
      <c r="E314" s="17" t="s">
        <v>192</v>
      </c>
      <c r="F314" s="17" t="s">
        <v>12</v>
      </c>
      <c r="G314" s="17"/>
      <c r="H314" s="17"/>
      <c r="I314" s="17"/>
      <c r="J314" s="17"/>
      <c r="K314" s="17"/>
      <c r="L314" s="40">
        <f>L315+L316+L317+L318+L319+L320+L321</f>
        <v>12400000</v>
      </c>
      <c r="M314" s="27">
        <f t="shared" ref="M314:U314" si="121">M315+M316+M317+M318+M319+M320+M321</f>
        <v>12400000</v>
      </c>
      <c r="N314" s="27">
        <f t="shared" si="121"/>
        <v>0</v>
      </c>
      <c r="O314" s="27">
        <f t="shared" si="121"/>
        <v>12400000</v>
      </c>
      <c r="P314" s="27">
        <f t="shared" si="121"/>
        <v>0</v>
      </c>
      <c r="Q314" s="27">
        <f t="shared" si="121"/>
        <v>12400000</v>
      </c>
      <c r="R314" s="27">
        <f t="shared" si="121"/>
        <v>0</v>
      </c>
      <c r="S314" s="27">
        <f t="shared" si="121"/>
        <v>0</v>
      </c>
      <c r="T314" s="27">
        <f t="shared" si="121"/>
        <v>0</v>
      </c>
      <c r="U314" s="28">
        <f t="shared" si="121"/>
        <v>3840896.8499999996</v>
      </c>
      <c r="V314" s="18">
        <f t="shared" si="109"/>
        <v>30.974974596774192</v>
      </c>
    </row>
    <row r="315" spans="1:22" ht="15.75" customHeight="1" outlineLevel="5">
      <c r="A315" s="6" t="s">
        <v>21</v>
      </c>
      <c r="B315" s="17" t="s">
        <v>44</v>
      </c>
      <c r="C315" s="17" t="s">
        <v>232</v>
      </c>
      <c r="D315" s="17" t="s">
        <v>234</v>
      </c>
      <c r="E315" s="17" t="s">
        <v>192</v>
      </c>
      <c r="F315" s="17" t="s">
        <v>12</v>
      </c>
      <c r="G315" s="17"/>
      <c r="H315" s="17" t="s">
        <v>22</v>
      </c>
      <c r="I315" s="17"/>
      <c r="J315" s="17"/>
      <c r="K315" s="17"/>
      <c r="L315" s="40">
        <v>7650000</v>
      </c>
      <c r="M315" s="29">
        <v>7650000</v>
      </c>
      <c r="N315" s="29">
        <v>0</v>
      </c>
      <c r="O315" s="29">
        <v>7650000</v>
      </c>
      <c r="P315" s="29">
        <v>0</v>
      </c>
      <c r="Q315" s="29">
        <v>7650000</v>
      </c>
      <c r="R315" s="29">
        <v>0</v>
      </c>
      <c r="S315" s="27">
        <v>0</v>
      </c>
      <c r="T315" s="27">
        <v>0</v>
      </c>
      <c r="U315" s="31">
        <v>2062500</v>
      </c>
      <c r="V315" s="18">
        <f t="shared" si="109"/>
        <v>26.96078431372549</v>
      </c>
    </row>
    <row r="316" spans="1:22" ht="30" customHeight="1" outlineLevel="5">
      <c r="A316" s="6" t="s">
        <v>25</v>
      </c>
      <c r="B316" s="17" t="s">
        <v>44</v>
      </c>
      <c r="C316" s="17" t="s">
        <v>232</v>
      </c>
      <c r="D316" s="17" t="s">
        <v>234</v>
      </c>
      <c r="E316" s="17" t="s">
        <v>192</v>
      </c>
      <c r="F316" s="17" t="s">
        <v>12</v>
      </c>
      <c r="G316" s="17"/>
      <c r="H316" s="17" t="s">
        <v>26</v>
      </c>
      <c r="I316" s="17"/>
      <c r="J316" s="17"/>
      <c r="K316" s="17"/>
      <c r="L316" s="40">
        <v>1391351.14</v>
      </c>
      <c r="M316" s="29">
        <v>1391351.14</v>
      </c>
      <c r="N316" s="29">
        <v>0</v>
      </c>
      <c r="O316" s="29">
        <v>1391351.14</v>
      </c>
      <c r="P316" s="29">
        <v>0</v>
      </c>
      <c r="Q316" s="29">
        <v>1391351.14</v>
      </c>
      <c r="R316" s="29">
        <v>0</v>
      </c>
      <c r="S316" s="27">
        <v>0</v>
      </c>
      <c r="T316" s="27">
        <v>0</v>
      </c>
      <c r="U316" s="31">
        <v>384000</v>
      </c>
      <c r="V316" s="18">
        <f t="shared" si="109"/>
        <v>27.599071791467395</v>
      </c>
    </row>
    <row r="317" spans="1:22" ht="18.75" customHeight="1" outlineLevel="5">
      <c r="A317" s="6" t="s">
        <v>50</v>
      </c>
      <c r="B317" s="17" t="s">
        <v>44</v>
      </c>
      <c r="C317" s="17" t="s">
        <v>232</v>
      </c>
      <c r="D317" s="17" t="s">
        <v>234</v>
      </c>
      <c r="E317" s="17" t="s">
        <v>192</v>
      </c>
      <c r="F317" s="17" t="s">
        <v>12</v>
      </c>
      <c r="G317" s="17"/>
      <c r="H317" s="17" t="s">
        <v>51</v>
      </c>
      <c r="I317" s="17"/>
      <c r="J317" s="17"/>
      <c r="K317" s="17"/>
      <c r="L317" s="40">
        <v>2129589.81</v>
      </c>
      <c r="M317" s="29">
        <v>2129589.81</v>
      </c>
      <c r="N317" s="29">
        <v>0</v>
      </c>
      <c r="O317" s="29">
        <v>2129589.81</v>
      </c>
      <c r="P317" s="29">
        <v>0</v>
      </c>
      <c r="Q317" s="29">
        <v>2129589.81</v>
      </c>
      <c r="R317" s="29">
        <v>0</v>
      </c>
      <c r="S317" s="27">
        <v>0</v>
      </c>
      <c r="T317" s="27">
        <v>0</v>
      </c>
      <c r="U317" s="31">
        <v>472415.8</v>
      </c>
      <c r="V317" s="18">
        <f t="shared" si="109"/>
        <v>22.183417566221355</v>
      </c>
    </row>
    <row r="318" spans="1:22" ht="19.5" customHeight="1" outlineLevel="5">
      <c r="A318" s="6" t="s">
        <v>56</v>
      </c>
      <c r="B318" s="17" t="s">
        <v>44</v>
      </c>
      <c r="C318" s="17" t="s">
        <v>232</v>
      </c>
      <c r="D318" s="17" t="s">
        <v>234</v>
      </c>
      <c r="E318" s="17" t="s">
        <v>192</v>
      </c>
      <c r="F318" s="17" t="s">
        <v>12</v>
      </c>
      <c r="G318" s="17"/>
      <c r="H318" s="17" t="s">
        <v>57</v>
      </c>
      <c r="I318" s="17"/>
      <c r="J318" s="17"/>
      <c r="K318" s="17"/>
      <c r="L318" s="40">
        <v>243641</v>
      </c>
      <c r="M318" s="29">
        <v>243641</v>
      </c>
      <c r="N318" s="29">
        <v>0</v>
      </c>
      <c r="O318" s="29">
        <v>243641</v>
      </c>
      <c r="P318" s="29">
        <v>0</v>
      </c>
      <c r="Q318" s="29">
        <v>243641</v>
      </c>
      <c r="R318" s="29">
        <v>0</v>
      </c>
      <c r="S318" s="27">
        <v>0</v>
      </c>
      <c r="T318" s="27">
        <v>0</v>
      </c>
      <c r="U318" s="31">
        <v>127563</v>
      </c>
      <c r="V318" s="18">
        <f t="shared" si="109"/>
        <v>52.356951416223055</v>
      </c>
    </row>
    <row r="319" spans="1:22" ht="18.75" customHeight="1" outlineLevel="5">
      <c r="A319" s="6" t="s">
        <v>144</v>
      </c>
      <c r="B319" s="17" t="s">
        <v>44</v>
      </c>
      <c r="C319" s="17" t="s">
        <v>232</v>
      </c>
      <c r="D319" s="17" t="s">
        <v>234</v>
      </c>
      <c r="E319" s="17" t="s">
        <v>192</v>
      </c>
      <c r="F319" s="17" t="s">
        <v>12</v>
      </c>
      <c r="G319" s="17"/>
      <c r="H319" s="17" t="s">
        <v>145</v>
      </c>
      <c r="I319" s="17"/>
      <c r="J319" s="17"/>
      <c r="K319" s="17"/>
      <c r="L319" s="40">
        <v>230000</v>
      </c>
      <c r="M319" s="29">
        <v>230000</v>
      </c>
      <c r="N319" s="29">
        <v>0</v>
      </c>
      <c r="O319" s="29">
        <v>230000</v>
      </c>
      <c r="P319" s="29">
        <v>0</v>
      </c>
      <c r="Q319" s="29">
        <v>230000</v>
      </c>
      <c r="R319" s="29">
        <v>0</v>
      </c>
      <c r="S319" s="27">
        <v>0</v>
      </c>
      <c r="T319" s="27">
        <v>0</v>
      </c>
      <c r="U319" s="31">
        <v>39000</v>
      </c>
      <c r="V319" s="18">
        <f t="shared" si="109"/>
        <v>16.956521739130434</v>
      </c>
    </row>
    <row r="320" spans="1:22" ht="31.5" customHeight="1" outlineLevel="5">
      <c r="A320" s="6" t="s">
        <v>86</v>
      </c>
      <c r="B320" s="17" t="s">
        <v>44</v>
      </c>
      <c r="C320" s="17" t="s">
        <v>232</v>
      </c>
      <c r="D320" s="17" t="s">
        <v>234</v>
      </c>
      <c r="E320" s="17" t="s">
        <v>192</v>
      </c>
      <c r="F320" s="17" t="s">
        <v>12</v>
      </c>
      <c r="G320" s="17"/>
      <c r="H320" s="17" t="s">
        <v>87</v>
      </c>
      <c r="I320" s="17"/>
      <c r="J320" s="17"/>
      <c r="K320" s="17"/>
      <c r="L320" s="40">
        <v>109986.86</v>
      </c>
      <c r="M320" s="29">
        <v>109986.86</v>
      </c>
      <c r="N320" s="29">
        <v>0</v>
      </c>
      <c r="O320" s="29">
        <v>109986.86</v>
      </c>
      <c r="P320" s="29">
        <v>0</v>
      </c>
      <c r="Q320" s="29">
        <v>109986.86</v>
      </c>
      <c r="R320" s="29">
        <v>0</v>
      </c>
      <c r="S320" s="27">
        <v>0</v>
      </c>
      <c r="T320" s="27">
        <v>0</v>
      </c>
      <c r="U320" s="31">
        <v>109986.86</v>
      </c>
      <c r="V320" s="18">
        <f t="shared" si="109"/>
        <v>100</v>
      </c>
    </row>
    <row r="321" spans="1:22" ht="18" customHeight="1" outlineLevel="5">
      <c r="A321" s="6" t="s">
        <v>138</v>
      </c>
      <c r="B321" s="17" t="s">
        <v>44</v>
      </c>
      <c r="C321" s="17" t="s">
        <v>232</v>
      </c>
      <c r="D321" s="17" t="s">
        <v>234</v>
      </c>
      <c r="E321" s="17" t="s">
        <v>192</v>
      </c>
      <c r="F321" s="17" t="s">
        <v>12</v>
      </c>
      <c r="G321" s="17"/>
      <c r="H321" s="17" t="s">
        <v>139</v>
      </c>
      <c r="I321" s="17"/>
      <c r="J321" s="17"/>
      <c r="K321" s="17"/>
      <c r="L321" s="40">
        <v>645431.18999999994</v>
      </c>
      <c r="M321" s="29">
        <v>645431.18999999994</v>
      </c>
      <c r="N321" s="29">
        <v>0</v>
      </c>
      <c r="O321" s="29">
        <v>645431.18999999994</v>
      </c>
      <c r="P321" s="29">
        <v>0</v>
      </c>
      <c r="Q321" s="29">
        <v>645431.18999999994</v>
      </c>
      <c r="R321" s="29">
        <v>0</v>
      </c>
      <c r="S321" s="27">
        <v>0</v>
      </c>
      <c r="T321" s="27">
        <v>0</v>
      </c>
      <c r="U321" s="31">
        <v>645431.18999999994</v>
      </c>
      <c r="V321" s="18">
        <f t="shared" si="109"/>
        <v>100</v>
      </c>
    </row>
    <row r="322" spans="1:22" ht="15" customHeight="1" outlineLevel="1">
      <c r="A322" s="6" t="s">
        <v>235</v>
      </c>
      <c r="B322" s="17" t="s">
        <v>44</v>
      </c>
      <c r="C322" s="17" t="s">
        <v>236</v>
      </c>
      <c r="D322" s="17" t="s">
        <v>11</v>
      </c>
      <c r="E322" s="17" t="s">
        <v>12</v>
      </c>
      <c r="F322" s="17" t="s">
        <v>12</v>
      </c>
      <c r="G322" s="17"/>
      <c r="H322" s="17"/>
      <c r="I322" s="17"/>
      <c r="J322" s="17"/>
      <c r="K322" s="17"/>
      <c r="L322" s="40">
        <f>L323</f>
        <v>490000</v>
      </c>
      <c r="M322" s="27">
        <f t="shared" ref="M322:U324" si="122">M323</f>
        <v>490000</v>
      </c>
      <c r="N322" s="27">
        <f t="shared" si="122"/>
        <v>0</v>
      </c>
      <c r="O322" s="27">
        <f t="shared" si="122"/>
        <v>490000</v>
      </c>
      <c r="P322" s="27">
        <f t="shared" si="122"/>
        <v>0</v>
      </c>
      <c r="Q322" s="27">
        <f t="shared" si="122"/>
        <v>490000</v>
      </c>
      <c r="R322" s="27">
        <f t="shared" si="122"/>
        <v>0</v>
      </c>
      <c r="S322" s="27">
        <f t="shared" si="122"/>
        <v>0</v>
      </c>
      <c r="T322" s="27">
        <f t="shared" si="122"/>
        <v>0</v>
      </c>
      <c r="U322" s="28">
        <f t="shared" si="122"/>
        <v>192420.66</v>
      </c>
      <c r="V322" s="18">
        <f t="shared" si="109"/>
        <v>39.269522448979593</v>
      </c>
    </row>
    <row r="323" spans="1:22" ht="15.75" customHeight="1" outlineLevel="2">
      <c r="A323" s="6" t="s">
        <v>237</v>
      </c>
      <c r="B323" s="17" t="s">
        <v>44</v>
      </c>
      <c r="C323" s="17" t="s">
        <v>238</v>
      </c>
      <c r="D323" s="17" t="s">
        <v>11</v>
      </c>
      <c r="E323" s="17" t="s">
        <v>12</v>
      </c>
      <c r="F323" s="17" t="s">
        <v>12</v>
      </c>
      <c r="G323" s="17"/>
      <c r="H323" s="17"/>
      <c r="I323" s="17"/>
      <c r="J323" s="17"/>
      <c r="K323" s="17"/>
      <c r="L323" s="40">
        <f>L324</f>
        <v>490000</v>
      </c>
      <c r="M323" s="27">
        <f t="shared" si="122"/>
        <v>490000</v>
      </c>
      <c r="N323" s="27">
        <f t="shared" si="122"/>
        <v>0</v>
      </c>
      <c r="O323" s="27">
        <f t="shared" si="122"/>
        <v>490000</v>
      </c>
      <c r="P323" s="27">
        <f t="shared" si="122"/>
        <v>0</v>
      </c>
      <c r="Q323" s="27">
        <f t="shared" si="122"/>
        <v>490000</v>
      </c>
      <c r="R323" s="27">
        <f t="shared" si="122"/>
        <v>0</v>
      </c>
      <c r="S323" s="27">
        <f t="shared" si="122"/>
        <v>0</v>
      </c>
      <c r="T323" s="27">
        <f t="shared" si="122"/>
        <v>0</v>
      </c>
      <c r="U323" s="28">
        <f t="shared" si="122"/>
        <v>192420.66</v>
      </c>
      <c r="V323" s="18">
        <f t="shared" si="109"/>
        <v>39.269522448979593</v>
      </c>
    </row>
    <row r="324" spans="1:22" ht="18" customHeight="1" outlineLevel="3">
      <c r="A324" s="6" t="s">
        <v>239</v>
      </c>
      <c r="B324" s="17" t="s">
        <v>44</v>
      </c>
      <c r="C324" s="17" t="s">
        <v>238</v>
      </c>
      <c r="D324" s="17" t="s">
        <v>240</v>
      </c>
      <c r="E324" s="17" t="s">
        <v>12</v>
      </c>
      <c r="F324" s="17" t="s">
        <v>12</v>
      </c>
      <c r="G324" s="17"/>
      <c r="H324" s="17"/>
      <c r="I324" s="17"/>
      <c r="J324" s="17"/>
      <c r="K324" s="17"/>
      <c r="L324" s="40">
        <f>L325</f>
        <v>490000</v>
      </c>
      <c r="M324" s="27">
        <f t="shared" si="122"/>
        <v>490000</v>
      </c>
      <c r="N324" s="27">
        <f t="shared" si="122"/>
        <v>0</v>
      </c>
      <c r="O324" s="27">
        <f t="shared" si="122"/>
        <v>490000</v>
      </c>
      <c r="P324" s="27">
        <f t="shared" si="122"/>
        <v>0</v>
      </c>
      <c r="Q324" s="27">
        <f t="shared" si="122"/>
        <v>490000</v>
      </c>
      <c r="R324" s="27">
        <f t="shared" si="122"/>
        <v>0</v>
      </c>
      <c r="S324" s="27">
        <f t="shared" si="122"/>
        <v>0</v>
      </c>
      <c r="T324" s="27">
        <f t="shared" si="122"/>
        <v>0</v>
      </c>
      <c r="U324" s="28">
        <f t="shared" si="122"/>
        <v>192420.66</v>
      </c>
      <c r="V324" s="18">
        <f t="shared" si="109"/>
        <v>39.269522448979593</v>
      </c>
    </row>
    <row r="325" spans="1:22" ht="63.75" customHeight="1" outlineLevel="4">
      <c r="A325" s="6" t="s">
        <v>76</v>
      </c>
      <c r="B325" s="17" t="s">
        <v>44</v>
      </c>
      <c r="C325" s="17" t="s">
        <v>238</v>
      </c>
      <c r="D325" s="17" t="s">
        <v>240</v>
      </c>
      <c r="E325" s="17" t="s">
        <v>77</v>
      </c>
      <c r="F325" s="17" t="s">
        <v>12</v>
      </c>
      <c r="G325" s="17"/>
      <c r="H325" s="17"/>
      <c r="I325" s="17"/>
      <c r="J325" s="17"/>
      <c r="K325" s="17"/>
      <c r="L325" s="40">
        <f>SUM(L326:L331)</f>
        <v>490000</v>
      </c>
      <c r="M325" s="27">
        <f t="shared" ref="M325:U325" si="123">SUM(M326:M331)</f>
        <v>490000</v>
      </c>
      <c r="N325" s="27">
        <f t="shared" si="123"/>
        <v>0</v>
      </c>
      <c r="O325" s="27">
        <f t="shared" si="123"/>
        <v>490000</v>
      </c>
      <c r="P325" s="27">
        <f t="shared" si="123"/>
        <v>0</v>
      </c>
      <c r="Q325" s="27">
        <f t="shared" si="123"/>
        <v>490000</v>
      </c>
      <c r="R325" s="27">
        <f t="shared" si="123"/>
        <v>0</v>
      </c>
      <c r="S325" s="27">
        <f t="shared" si="123"/>
        <v>0</v>
      </c>
      <c r="T325" s="27">
        <f t="shared" si="123"/>
        <v>0</v>
      </c>
      <c r="U325" s="28">
        <f t="shared" si="123"/>
        <v>192420.66</v>
      </c>
      <c r="V325" s="18">
        <f t="shared" si="109"/>
        <v>39.269522448979593</v>
      </c>
    </row>
    <row r="326" spans="1:22" ht="17.25" customHeight="1" outlineLevel="5">
      <c r="A326" s="6" t="s">
        <v>21</v>
      </c>
      <c r="B326" s="17" t="s">
        <v>44</v>
      </c>
      <c r="C326" s="17" t="s">
        <v>238</v>
      </c>
      <c r="D326" s="17" t="s">
        <v>240</v>
      </c>
      <c r="E326" s="17" t="s">
        <v>77</v>
      </c>
      <c r="F326" s="17" t="s">
        <v>12</v>
      </c>
      <c r="G326" s="17"/>
      <c r="H326" s="17" t="s">
        <v>22</v>
      </c>
      <c r="I326" s="17"/>
      <c r="J326" s="17"/>
      <c r="K326" s="17"/>
      <c r="L326" s="40">
        <v>190000</v>
      </c>
      <c r="M326" s="29">
        <v>190000</v>
      </c>
      <c r="N326" s="29">
        <v>0</v>
      </c>
      <c r="O326" s="29">
        <v>190000</v>
      </c>
      <c r="P326" s="29">
        <v>0</v>
      </c>
      <c r="Q326" s="29">
        <v>190000</v>
      </c>
      <c r="R326" s="29">
        <v>0</v>
      </c>
      <c r="S326" s="27">
        <v>0</v>
      </c>
      <c r="T326" s="27">
        <v>0</v>
      </c>
      <c r="U326" s="31">
        <v>81500</v>
      </c>
      <c r="V326" s="18">
        <f t="shared" si="109"/>
        <v>42.89473684210526</v>
      </c>
    </row>
    <row r="327" spans="1:22" ht="30" customHeight="1" outlineLevel="5">
      <c r="A327" s="6" t="s">
        <v>25</v>
      </c>
      <c r="B327" s="17" t="s">
        <v>44</v>
      </c>
      <c r="C327" s="17" t="s">
        <v>238</v>
      </c>
      <c r="D327" s="17" t="s">
        <v>240</v>
      </c>
      <c r="E327" s="17" t="s">
        <v>77</v>
      </c>
      <c r="F327" s="17" t="s">
        <v>12</v>
      </c>
      <c r="G327" s="17"/>
      <c r="H327" s="17" t="s">
        <v>26</v>
      </c>
      <c r="I327" s="17"/>
      <c r="J327" s="17"/>
      <c r="K327" s="17"/>
      <c r="L327" s="40">
        <v>45500</v>
      </c>
      <c r="M327" s="29">
        <v>45500</v>
      </c>
      <c r="N327" s="29">
        <v>0</v>
      </c>
      <c r="O327" s="29">
        <v>45500</v>
      </c>
      <c r="P327" s="29">
        <v>0</v>
      </c>
      <c r="Q327" s="29">
        <v>45500</v>
      </c>
      <c r="R327" s="29">
        <v>0</v>
      </c>
      <c r="S327" s="27">
        <v>0</v>
      </c>
      <c r="T327" s="27">
        <v>0</v>
      </c>
      <c r="U327" s="31">
        <v>21735</v>
      </c>
      <c r="V327" s="18">
        <f t="shared" si="109"/>
        <v>47.769230769230766</v>
      </c>
    </row>
    <row r="328" spans="1:22" ht="15.75" customHeight="1" outlineLevel="5">
      <c r="A328" s="6" t="s">
        <v>78</v>
      </c>
      <c r="B328" s="17" t="s">
        <v>44</v>
      </c>
      <c r="C328" s="17" t="s">
        <v>238</v>
      </c>
      <c r="D328" s="17" t="s">
        <v>240</v>
      </c>
      <c r="E328" s="17" t="s">
        <v>77</v>
      </c>
      <c r="F328" s="17" t="s">
        <v>12</v>
      </c>
      <c r="G328" s="17"/>
      <c r="H328" s="17" t="s">
        <v>79</v>
      </c>
      <c r="I328" s="17"/>
      <c r="J328" s="17"/>
      <c r="K328" s="17"/>
      <c r="L328" s="40">
        <v>248700</v>
      </c>
      <c r="M328" s="29">
        <v>248700</v>
      </c>
      <c r="N328" s="29">
        <v>0</v>
      </c>
      <c r="O328" s="29">
        <v>248700</v>
      </c>
      <c r="P328" s="29">
        <v>0</v>
      </c>
      <c r="Q328" s="29">
        <v>248700</v>
      </c>
      <c r="R328" s="29">
        <v>0</v>
      </c>
      <c r="S328" s="27">
        <v>0</v>
      </c>
      <c r="T328" s="27">
        <v>0</v>
      </c>
      <c r="U328" s="31">
        <v>84675.5</v>
      </c>
      <c r="V328" s="18">
        <f t="shared" si="109"/>
        <v>34.047245677523122</v>
      </c>
    </row>
    <row r="329" spans="1:22" ht="15.75" customHeight="1" outlineLevel="5">
      <c r="A329" s="6"/>
      <c r="B329" s="17"/>
      <c r="C329" s="17"/>
      <c r="D329" s="17"/>
      <c r="E329" s="17"/>
      <c r="F329" s="17"/>
      <c r="G329" s="17"/>
      <c r="H329" s="21">
        <v>12901</v>
      </c>
      <c r="I329" s="17"/>
      <c r="J329" s="17"/>
      <c r="K329" s="17"/>
      <c r="L329" s="40">
        <v>100</v>
      </c>
      <c r="M329" s="29"/>
      <c r="N329" s="29"/>
      <c r="O329" s="29"/>
      <c r="P329" s="29"/>
      <c r="Q329" s="29"/>
      <c r="R329" s="29"/>
      <c r="S329" s="27"/>
      <c r="T329" s="27"/>
      <c r="U329" s="31">
        <v>10.16</v>
      </c>
      <c r="V329" s="18">
        <f t="shared" si="109"/>
        <v>10.16</v>
      </c>
    </row>
    <row r="330" spans="1:22" ht="18" customHeight="1" outlineLevel="5">
      <c r="A330" s="6" t="s">
        <v>56</v>
      </c>
      <c r="B330" s="17" t="s">
        <v>44</v>
      </c>
      <c r="C330" s="17" t="s">
        <v>238</v>
      </c>
      <c r="D330" s="17" t="s">
        <v>240</v>
      </c>
      <c r="E330" s="17" t="s">
        <v>77</v>
      </c>
      <c r="F330" s="17" t="s">
        <v>12</v>
      </c>
      <c r="G330" s="17"/>
      <c r="H330" s="17" t="s">
        <v>57</v>
      </c>
      <c r="I330" s="17"/>
      <c r="J330" s="17"/>
      <c r="K330" s="17"/>
      <c r="L330" s="40">
        <f>1300-100</f>
        <v>1200</v>
      </c>
      <c r="M330" s="29">
        <v>1300</v>
      </c>
      <c r="N330" s="29">
        <v>0</v>
      </c>
      <c r="O330" s="29">
        <v>1300</v>
      </c>
      <c r="P330" s="29">
        <v>0</v>
      </c>
      <c r="Q330" s="29">
        <v>1300</v>
      </c>
      <c r="R330" s="29">
        <v>0</v>
      </c>
      <c r="S330" s="27">
        <v>0</v>
      </c>
      <c r="T330" s="27">
        <v>0</v>
      </c>
      <c r="U330" s="31">
        <v>0</v>
      </c>
      <c r="V330" s="18">
        <f t="shared" si="109"/>
        <v>0</v>
      </c>
    </row>
    <row r="331" spans="1:22" ht="30.75" customHeight="1" outlineLevel="5">
      <c r="A331" s="6" t="s">
        <v>86</v>
      </c>
      <c r="B331" s="17" t="s">
        <v>44</v>
      </c>
      <c r="C331" s="17" t="s">
        <v>238</v>
      </c>
      <c r="D331" s="17" t="s">
        <v>240</v>
      </c>
      <c r="E331" s="17" t="s">
        <v>77</v>
      </c>
      <c r="F331" s="17" t="s">
        <v>12</v>
      </c>
      <c r="G331" s="17"/>
      <c r="H331" s="17" t="s">
        <v>87</v>
      </c>
      <c r="I331" s="17"/>
      <c r="J331" s="17"/>
      <c r="K331" s="17"/>
      <c r="L331" s="40">
        <v>4500</v>
      </c>
      <c r="M331" s="29">
        <v>4500</v>
      </c>
      <c r="N331" s="29">
        <v>0</v>
      </c>
      <c r="O331" s="29">
        <v>4500</v>
      </c>
      <c r="P331" s="29">
        <v>0</v>
      </c>
      <c r="Q331" s="29">
        <v>4500</v>
      </c>
      <c r="R331" s="29">
        <v>0</v>
      </c>
      <c r="S331" s="27">
        <v>0</v>
      </c>
      <c r="T331" s="27">
        <v>0</v>
      </c>
      <c r="U331" s="31">
        <v>4500</v>
      </c>
      <c r="V331" s="18">
        <f t="shared" si="109"/>
        <v>100</v>
      </c>
    </row>
    <row r="332" spans="1:22" s="3" customFormat="1" ht="23.25" customHeight="1">
      <c r="A332" s="5" t="s">
        <v>241</v>
      </c>
      <c r="B332" s="15" t="s">
        <v>242</v>
      </c>
      <c r="C332" s="15" t="s">
        <v>10</v>
      </c>
      <c r="D332" s="15" t="s">
        <v>11</v>
      </c>
      <c r="E332" s="15" t="s">
        <v>12</v>
      </c>
      <c r="F332" s="15" t="s">
        <v>12</v>
      </c>
      <c r="G332" s="15"/>
      <c r="H332" s="15"/>
      <c r="I332" s="15"/>
      <c r="J332" s="15"/>
      <c r="K332" s="15"/>
      <c r="L332" s="42">
        <f>L333</f>
        <v>8134200</v>
      </c>
      <c r="M332" s="25">
        <f t="shared" ref="M332:U333" si="124">M333</f>
        <v>8134200</v>
      </c>
      <c r="N332" s="25">
        <f t="shared" si="124"/>
        <v>0</v>
      </c>
      <c r="O332" s="25">
        <f t="shared" si="124"/>
        <v>8134200</v>
      </c>
      <c r="P332" s="25">
        <f t="shared" si="124"/>
        <v>0</v>
      </c>
      <c r="Q332" s="25">
        <f t="shared" si="124"/>
        <v>8134200</v>
      </c>
      <c r="R332" s="25">
        <f t="shared" si="124"/>
        <v>0</v>
      </c>
      <c r="S332" s="25">
        <f t="shared" si="124"/>
        <v>0</v>
      </c>
      <c r="T332" s="25">
        <f t="shared" si="124"/>
        <v>0</v>
      </c>
      <c r="U332" s="26">
        <f t="shared" si="124"/>
        <v>2044896.8099999998</v>
      </c>
      <c r="V332" s="18">
        <f t="shared" si="109"/>
        <v>25.13949509478498</v>
      </c>
    </row>
    <row r="333" spans="1:22" ht="15" customHeight="1" outlineLevel="1">
      <c r="A333" s="6" t="s">
        <v>13</v>
      </c>
      <c r="B333" s="17" t="s">
        <v>242</v>
      </c>
      <c r="C333" s="17" t="s">
        <v>14</v>
      </c>
      <c r="D333" s="17" t="s">
        <v>11</v>
      </c>
      <c r="E333" s="17" t="s">
        <v>12</v>
      </c>
      <c r="F333" s="17" t="s">
        <v>12</v>
      </c>
      <c r="G333" s="17"/>
      <c r="H333" s="17"/>
      <c r="I333" s="17"/>
      <c r="J333" s="17"/>
      <c r="K333" s="17"/>
      <c r="L333" s="40">
        <f>L334</f>
        <v>8134200</v>
      </c>
      <c r="M333" s="27">
        <f t="shared" si="124"/>
        <v>8134200</v>
      </c>
      <c r="N333" s="27">
        <f t="shared" si="124"/>
        <v>0</v>
      </c>
      <c r="O333" s="27">
        <f t="shared" si="124"/>
        <v>8134200</v>
      </c>
      <c r="P333" s="27">
        <f t="shared" si="124"/>
        <v>0</v>
      </c>
      <c r="Q333" s="27">
        <f t="shared" si="124"/>
        <v>8134200</v>
      </c>
      <c r="R333" s="27">
        <f t="shared" si="124"/>
        <v>0</v>
      </c>
      <c r="S333" s="27">
        <f t="shared" si="124"/>
        <v>0</v>
      </c>
      <c r="T333" s="27">
        <f t="shared" si="124"/>
        <v>0</v>
      </c>
      <c r="U333" s="28">
        <f t="shared" si="124"/>
        <v>2044896.8099999998</v>
      </c>
      <c r="V333" s="18">
        <f t="shared" si="109"/>
        <v>25.13949509478498</v>
      </c>
    </row>
    <row r="334" spans="1:22" ht="48.75" customHeight="1" outlineLevel="2">
      <c r="A334" s="6" t="s">
        <v>243</v>
      </c>
      <c r="B334" s="17" t="s">
        <v>242</v>
      </c>
      <c r="C334" s="17" t="s">
        <v>244</v>
      </c>
      <c r="D334" s="17" t="s">
        <v>11</v>
      </c>
      <c r="E334" s="17" t="s">
        <v>12</v>
      </c>
      <c r="F334" s="17" t="s">
        <v>12</v>
      </c>
      <c r="G334" s="17"/>
      <c r="H334" s="17"/>
      <c r="I334" s="17"/>
      <c r="J334" s="17"/>
      <c r="K334" s="17"/>
      <c r="L334" s="40">
        <f>L335+L353</f>
        <v>8134200</v>
      </c>
      <c r="M334" s="27">
        <f t="shared" ref="M334:U334" si="125">M335+M353</f>
        <v>8134200</v>
      </c>
      <c r="N334" s="27">
        <f t="shared" si="125"/>
        <v>0</v>
      </c>
      <c r="O334" s="27">
        <f t="shared" si="125"/>
        <v>8134200</v>
      </c>
      <c r="P334" s="27">
        <f t="shared" si="125"/>
        <v>0</v>
      </c>
      <c r="Q334" s="27">
        <f t="shared" si="125"/>
        <v>8134200</v>
      </c>
      <c r="R334" s="27">
        <f t="shared" si="125"/>
        <v>0</v>
      </c>
      <c r="S334" s="27">
        <f t="shared" si="125"/>
        <v>0</v>
      </c>
      <c r="T334" s="27">
        <f t="shared" si="125"/>
        <v>0</v>
      </c>
      <c r="U334" s="28">
        <f t="shared" si="125"/>
        <v>2044896.8099999998</v>
      </c>
      <c r="V334" s="18">
        <f t="shared" si="109"/>
        <v>25.13949509478498</v>
      </c>
    </row>
    <row r="335" spans="1:22" ht="33.75" customHeight="1" outlineLevel="3">
      <c r="A335" s="6" t="s">
        <v>29</v>
      </c>
      <c r="B335" s="17" t="s">
        <v>242</v>
      </c>
      <c r="C335" s="17" t="s">
        <v>244</v>
      </c>
      <c r="D335" s="17" t="s">
        <v>245</v>
      </c>
      <c r="E335" s="17" t="s">
        <v>12</v>
      </c>
      <c r="F335" s="17" t="s">
        <v>12</v>
      </c>
      <c r="G335" s="17"/>
      <c r="H335" s="17"/>
      <c r="I335" s="17"/>
      <c r="J335" s="17"/>
      <c r="K335" s="17"/>
      <c r="L335" s="40">
        <f>L336+L338+L340+L342+L349+L352</f>
        <v>3734200</v>
      </c>
      <c r="M335" s="27">
        <f t="shared" ref="M335:U335" si="126">M336+M338+M340+M342+M349+M352</f>
        <v>3734200</v>
      </c>
      <c r="N335" s="27">
        <f t="shared" si="126"/>
        <v>0</v>
      </c>
      <c r="O335" s="27">
        <f t="shared" si="126"/>
        <v>3734200</v>
      </c>
      <c r="P335" s="27">
        <f t="shared" si="126"/>
        <v>0</v>
      </c>
      <c r="Q335" s="27">
        <f t="shared" si="126"/>
        <v>3734200</v>
      </c>
      <c r="R335" s="27">
        <f t="shared" si="126"/>
        <v>0</v>
      </c>
      <c r="S335" s="27">
        <f t="shared" si="126"/>
        <v>0</v>
      </c>
      <c r="T335" s="27">
        <f t="shared" si="126"/>
        <v>0</v>
      </c>
      <c r="U335" s="28">
        <f t="shared" si="126"/>
        <v>823708.89999999991</v>
      </c>
      <c r="V335" s="18">
        <f t="shared" si="109"/>
        <v>22.058510524342562</v>
      </c>
    </row>
    <row r="336" spans="1:22" ht="30.75" customHeight="1" outlineLevel="4">
      <c r="A336" s="6" t="s">
        <v>19</v>
      </c>
      <c r="B336" s="17" t="s">
        <v>242</v>
      </c>
      <c r="C336" s="17" t="s">
        <v>244</v>
      </c>
      <c r="D336" s="17" t="s">
        <v>245</v>
      </c>
      <c r="E336" s="17" t="s">
        <v>20</v>
      </c>
      <c r="F336" s="17" t="s">
        <v>12</v>
      </c>
      <c r="G336" s="17"/>
      <c r="H336" s="17"/>
      <c r="I336" s="17"/>
      <c r="J336" s="17"/>
      <c r="K336" s="17"/>
      <c r="L336" s="40">
        <f>L337</f>
        <v>2700000</v>
      </c>
      <c r="M336" s="27">
        <f t="shared" ref="M336:U336" si="127">M337</f>
        <v>2700000</v>
      </c>
      <c r="N336" s="27">
        <f t="shared" si="127"/>
        <v>0</v>
      </c>
      <c r="O336" s="27">
        <f t="shared" si="127"/>
        <v>2700000</v>
      </c>
      <c r="P336" s="27">
        <f t="shared" si="127"/>
        <v>0</v>
      </c>
      <c r="Q336" s="27">
        <f t="shared" si="127"/>
        <v>2700000</v>
      </c>
      <c r="R336" s="27">
        <f t="shared" si="127"/>
        <v>0</v>
      </c>
      <c r="S336" s="27">
        <f t="shared" si="127"/>
        <v>0</v>
      </c>
      <c r="T336" s="27">
        <f t="shared" si="127"/>
        <v>0</v>
      </c>
      <c r="U336" s="28">
        <f t="shared" si="127"/>
        <v>617414.74</v>
      </c>
      <c r="V336" s="18">
        <f t="shared" si="109"/>
        <v>22.867212592592594</v>
      </c>
    </row>
    <row r="337" spans="1:22" ht="17.25" customHeight="1" outlineLevel="5">
      <c r="A337" s="6" t="s">
        <v>21</v>
      </c>
      <c r="B337" s="17" t="s">
        <v>242</v>
      </c>
      <c r="C337" s="17" t="s">
        <v>244</v>
      </c>
      <c r="D337" s="17" t="s">
        <v>245</v>
      </c>
      <c r="E337" s="17" t="s">
        <v>20</v>
      </c>
      <c r="F337" s="17" t="s">
        <v>12</v>
      </c>
      <c r="G337" s="17"/>
      <c r="H337" s="17" t="s">
        <v>22</v>
      </c>
      <c r="I337" s="17"/>
      <c r="J337" s="17"/>
      <c r="K337" s="17"/>
      <c r="L337" s="40">
        <v>2700000</v>
      </c>
      <c r="M337" s="29">
        <v>2700000</v>
      </c>
      <c r="N337" s="29">
        <v>0</v>
      </c>
      <c r="O337" s="29">
        <v>2700000</v>
      </c>
      <c r="P337" s="29">
        <v>0</v>
      </c>
      <c r="Q337" s="29">
        <v>2700000</v>
      </c>
      <c r="R337" s="29">
        <v>0</v>
      </c>
      <c r="S337" s="27">
        <v>0</v>
      </c>
      <c r="T337" s="27">
        <v>0</v>
      </c>
      <c r="U337" s="31">
        <v>617414.74</v>
      </c>
      <c r="V337" s="18">
        <f t="shared" si="109"/>
        <v>22.867212592592594</v>
      </c>
    </row>
    <row r="338" spans="1:22" ht="35.25" customHeight="1" outlineLevel="4">
      <c r="A338" s="6" t="s">
        <v>31</v>
      </c>
      <c r="B338" s="17" t="s">
        <v>242</v>
      </c>
      <c r="C338" s="17" t="s">
        <v>244</v>
      </c>
      <c r="D338" s="17" t="s">
        <v>245</v>
      </c>
      <c r="E338" s="17" t="s">
        <v>32</v>
      </c>
      <c r="F338" s="17" t="s">
        <v>12</v>
      </c>
      <c r="G338" s="17"/>
      <c r="H338" s="17"/>
      <c r="I338" s="17"/>
      <c r="J338" s="17"/>
      <c r="K338" s="17"/>
      <c r="L338" s="40">
        <f>L339</f>
        <v>1000</v>
      </c>
      <c r="M338" s="27">
        <f t="shared" ref="M338:U338" si="128">M339</f>
        <v>1000</v>
      </c>
      <c r="N338" s="27">
        <f t="shared" si="128"/>
        <v>0</v>
      </c>
      <c r="O338" s="27">
        <f t="shared" si="128"/>
        <v>1000</v>
      </c>
      <c r="P338" s="27">
        <f t="shared" si="128"/>
        <v>0</v>
      </c>
      <c r="Q338" s="27">
        <f t="shared" si="128"/>
        <v>1000</v>
      </c>
      <c r="R338" s="27">
        <f t="shared" si="128"/>
        <v>0</v>
      </c>
      <c r="S338" s="27">
        <f t="shared" si="128"/>
        <v>0</v>
      </c>
      <c r="T338" s="27">
        <f t="shared" si="128"/>
        <v>0</v>
      </c>
      <c r="U338" s="28">
        <f t="shared" si="128"/>
        <v>150</v>
      </c>
      <c r="V338" s="18">
        <f t="shared" si="109"/>
        <v>15</v>
      </c>
    </row>
    <row r="339" spans="1:22" ht="18.75" customHeight="1" outlineLevel="5">
      <c r="A339" s="6" t="s">
        <v>33</v>
      </c>
      <c r="B339" s="17" t="s">
        <v>242</v>
      </c>
      <c r="C339" s="17" t="s">
        <v>244</v>
      </c>
      <c r="D339" s="17" t="s">
        <v>245</v>
      </c>
      <c r="E339" s="17" t="s">
        <v>32</v>
      </c>
      <c r="F339" s="17" t="s">
        <v>12</v>
      </c>
      <c r="G339" s="17"/>
      <c r="H339" s="17" t="s">
        <v>34</v>
      </c>
      <c r="I339" s="17"/>
      <c r="J339" s="17"/>
      <c r="K339" s="17"/>
      <c r="L339" s="40">
        <v>1000</v>
      </c>
      <c r="M339" s="29">
        <v>1000</v>
      </c>
      <c r="N339" s="29">
        <v>0</v>
      </c>
      <c r="O339" s="29">
        <v>1000</v>
      </c>
      <c r="P339" s="29">
        <v>0</v>
      </c>
      <c r="Q339" s="29">
        <v>1000</v>
      </c>
      <c r="R339" s="29">
        <v>0</v>
      </c>
      <c r="S339" s="27">
        <v>0</v>
      </c>
      <c r="T339" s="27">
        <v>0</v>
      </c>
      <c r="U339" s="31">
        <v>150</v>
      </c>
      <c r="V339" s="18">
        <f t="shared" si="109"/>
        <v>15</v>
      </c>
    </row>
    <row r="340" spans="1:22" ht="45.75" customHeight="1" outlineLevel="4">
      <c r="A340" s="6" t="s">
        <v>23</v>
      </c>
      <c r="B340" s="17" t="s">
        <v>242</v>
      </c>
      <c r="C340" s="17" t="s">
        <v>244</v>
      </c>
      <c r="D340" s="17" t="s">
        <v>245</v>
      </c>
      <c r="E340" s="17" t="s">
        <v>24</v>
      </c>
      <c r="F340" s="17" t="s">
        <v>12</v>
      </c>
      <c r="G340" s="17"/>
      <c r="H340" s="17"/>
      <c r="I340" s="17"/>
      <c r="J340" s="17"/>
      <c r="K340" s="17"/>
      <c r="L340" s="40">
        <f>L341</f>
        <v>815400</v>
      </c>
      <c r="M340" s="27">
        <f t="shared" ref="M340:U340" si="129">M341</f>
        <v>815400</v>
      </c>
      <c r="N340" s="27">
        <f t="shared" si="129"/>
        <v>0</v>
      </c>
      <c r="O340" s="27">
        <f t="shared" si="129"/>
        <v>815400</v>
      </c>
      <c r="P340" s="27">
        <f t="shared" si="129"/>
        <v>0</v>
      </c>
      <c r="Q340" s="27">
        <f t="shared" si="129"/>
        <v>815400</v>
      </c>
      <c r="R340" s="27">
        <f t="shared" si="129"/>
        <v>0</v>
      </c>
      <c r="S340" s="27">
        <f t="shared" si="129"/>
        <v>0</v>
      </c>
      <c r="T340" s="27">
        <f t="shared" si="129"/>
        <v>0</v>
      </c>
      <c r="U340" s="28">
        <f t="shared" si="129"/>
        <v>166238.26999999999</v>
      </c>
      <c r="V340" s="18">
        <f t="shared" si="109"/>
        <v>20.387327691930341</v>
      </c>
    </row>
    <row r="341" spans="1:22" ht="30" customHeight="1" outlineLevel="5">
      <c r="A341" s="6" t="s">
        <v>25</v>
      </c>
      <c r="B341" s="17" t="s">
        <v>242</v>
      </c>
      <c r="C341" s="17" t="s">
        <v>244</v>
      </c>
      <c r="D341" s="17" t="s">
        <v>245</v>
      </c>
      <c r="E341" s="17" t="s">
        <v>24</v>
      </c>
      <c r="F341" s="17" t="s">
        <v>12</v>
      </c>
      <c r="G341" s="17"/>
      <c r="H341" s="17" t="s">
        <v>26</v>
      </c>
      <c r="I341" s="17"/>
      <c r="J341" s="17"/>
      <c r="K341" s="17"/>
      <c r="L341" s="40">
        <v>815400</v>
      </c>
      <c r="M341" s="29">
        <v>815400</v>
      </c>
      <c r="N341" s="29">
        <v>0</v>
      </c>
      <c r="O341" s="29">
        <v>815400</v>
      </c>
      <c r="P341" s="29">
        <v>0</v>
      </c>
      <c r="Q341" s="29">
        <v>815400</v>
      </c>
      <c r="R341" s="29">
        <v>0</v>
      </c>
      <c r="S341" s="27">
        <v>0</v>
      </c>
      <c r="T341" s="27">
        <v>0</v>
      </c>
      <c r="U341" s="31">
        <v>166238.26999999999</v>
      </c>
      <c r="V341" s="18">
        <f t="shared" si="109"/>
        <v>20.387327691930341</v>
      </c>
    </row>
    <row r="342" spans="1:22" ht="35.25" customHeight="1" outlineLevel="4">
      <c r="A342" s="6" t="s">
        <v>35</v>
      </c>
      <c r="B342" s="17" t="s">
        <v>242</v>
      </c>
      <c r="C342" s="17" t="s">
        <v>244</v>
      </c>
      <c r="D342" s="17" t="s">
        <v>245</v>
      </c>
      <c r="E342" s="17" t="s">
        <v>36</v>
      </c>
      <c r="F342" s="17" t="s">
        <v>12</v>
      </c>
      <c r="G342" s="17"/>
      <c r="H342" s="17"/>
      <c r="I342" s="17"/>
      <c r="J342" s="17"/>
      <c r="K342" s="17"/>
      <c r="L342" s="40">
        <f>L343+L344+L345+L346+L347+L348</f>
        <v>193800</v>
      </c>
      <c r="M342" s="27">
        <f t="shared" ref="M342:U342" si="130">M343+M344+M345+M346+M347+M348</f>
        <v>193800</v>
      </c>
      <c r="N342" s="27">
        <f t="shared" si="130"/>
        <v>0</v>
      </c>
      <c r="O342" s="27">
        <f t="shared" si="130"/>
        <v>193800</v>
      </c>
      <c r="P342" s="27">
        <f t="shared" si="130"/>
        <v>0</v>
      </c>
      <c r="Q342" s="27">
        <f t="shared" si="130"/>
        <v>193800</v>
      </c>
      <c r="R342" s="27">
        <f t="shared" si="130"/>
        <v>0</v>
      </c>
      <c r="S342" s="27">
        <f t="shared" si="130"/>
        <v>0</v>
      </c>
      <c r="T342" s="27">
        <f t="shared" si="130"/>
        <v>0</v>
      </c>
      <c r="U342" s="28">
        <f t="shared" si="130"/>
        <v>38494.949999999997</v>
      </c>
      <c r="V342" s="18">
        <f t="shared" si="109"/>
        <v>19.863235294117647</v>
      </c>
    </row>
    <row r="343" spans="1:22" ht="15" customHeight="1" outlineLevel="5">
      <c r="A343" s="6" t="s">
        <v>37</v>
      </c>
      <c r="B343" s="17" t="s">
        <v>242</v>
      </c>
      <c r="C343" s="17" t="s">
        <v>244</v>
      </c>
      <c r="D343" s="17" t="s">
        <v>245</v>
      </c>
      <c r="E343" s="17" t="s">
        <v>36</v>
      </c>
      <c r="F343" s="17" t="s">
        <v>12</v>
      </c>
      <c r="G343" s="17"/>
      <c r="H343" s="17" t="s">
        <v>38</v>
      </c>
      <c r="I343" s="17"/>
      <c r="J343" s="17"/>
      <c r="K343" s="17"/>
      <c r="L343" s="40">
        <v>21000</v>
      </c>
      <c r="M343" s="29">
        <v>21000</v>
      </c>
      <c r="N343" s="29">
        <v>0</v>
      </c>
      <c r="O343" s="29">
        <v>21000</v>
      </c>
      <c r="P343" s="29">
        <v>0</v>
      </c>
      <c r="Q343" s="29">
        <v>21000</v>
      </c>
      <c r="R343" s="29">
        <v>0</v>
      </c>
      <c r="S343" s="27">
        <v>0</v>
      </c>
      <c r="T343" s="27">
        <v>0</v>
      </c>
      <c r="U343" s="31">
        <v>7188.19</v>
      </c>
      <c r="V343" s="18">
        <f t="shared" si="109"/>
        <v>34.229476190476191</v>
      </c>
    </row>
    <row r="344" spans="1:22" ht="30" customHeight="1" outlineLevel="5">
      <c r="A344" s="6" t="s">
        <v>52</v>
      </c>
      <c r="B344" s="17" t="s">
        <v>242</v>
      </c>
      <c r="C344" s="17" t="s">
        <v>244</v>
      </c>
      <c r="D344" s="17" t="s">
        <v>245</v>
      </c>
      <c r="E344" s="17" t="s">
        <v>36</v>
      </c>
      <c r="F344" s="17" t="s">
        <v>12</v>
      </c>
      <c r="G344" s="17"/>
      <c r="H344" s="17" t="s">
        <v>53</v>
      </c>
      <c r="I344" s="17"/>
      <c r="J344" s="17"/>
      <c r="K344" s="17"/>
      <c r="L344" s="40">
        <v>2694.74</v>
      </c>
      <c r="M344" s="29">
        <v>2694.74</v>
      </c>
      <c r="N344" s="29">
        <v>0</v>
      </c>
      <c r="O344" s="29">
        <v>2694.74</v>
      </c>
      <c r="P344" s="29">
        <v>0</v>
      </c>
      <c r="Q344" s="29">
        <v>2694.74</v>
      </c>
      <c r="R344" s="29">
        <v>0</v>
      </c>
      <c r="S344" s="27">
        <v>0</v>
      </c>
      <c r="T344" s="27">
        <v>0</v>
      </c>
      <c r="U344" s="31">
        <v>0</v>
      </c>
      <c r="V344" s="18">
        <f t="shared" si="109"/>
        <v>0</v>
      </c>
    </row>
    <row r="345" spans="1:22" ht="18" customHeight="1" outlineLevel="5">
      <c r="A345" s="6" t="s">
        <v>39</v>
      </c>
      <c r="B345" s="17" t="s">
        <v>242</v>
      </c>
      <c r="C345" s="17" t="s">
        <v>244</v>
      </c>
      <c r="D345" s="17" t="s">
        <v>245</v>
      </c>
      <c r="E345" s="17" t="s">
        <v>36</v>
      </c>
      <c r="F345" s="17" t="s">
        <v>12</v>
      </c>
      <c r="G345" s="17"/>
      <c r="H345" s="17" t="s">
        <v>40</v>
      </c>
      <c r="I345" s="17"/>
      <c r="J345" s="17"/>
      <c r="K345" s="17"/>
      <c r="L345" s="40">
        <v>88700</v>
      </c>
      <c r="M345" s="29">
        <v>88700</v>
      </c>
      <c r="N345" s="29">
        <v>0</v>
      </c>
      <c r="O345" s="29">
        <v>88700</v>
      </c>
      <c r="P345" s="29">
        <v>0</v>
      </c>
      <c r="Q345" s="29">
        <v>88700</v>
      </c>
      <c r="R345" s="29">
        <v>0</v>
      </c>
      <c r="S345" s="27">
        <v>0</v>
      </c>
      <c r="T345" s="27">
        <v>0</v>
      </c>
      <c r="U345" s="31">
        <v>30006.76</v>
      </c>
      <c r="V345" s="18">
        <f t="shared" si="109"/>
        <v>33.829492671927845</v>
      </c>
    </row>
    <row r="346" spans="1:22" ht="33.75" customHeight="1" outlineLevel="5">
      <c r="A346" s="6" t="s">
        <v>41</v>
      </c>
      <c r="B346" s="17" t="s">
        <v>242</v>
      </c>
      <c r="C346" s="17" t="s">
        <v>244</v>
      </c>
      <c r="D346" s="17" t="s">
        <v>245</v>
      </c>
      <c r="E346" s="17" t="s">
        <v>36</v>
      </c>
      <c r="F346" s="17" t="s">
        <v>12</v>
      </c>
      <c r="G346" s="17"/>
      <c r="H346" s="17" t="s">
        <v>42</v>
      </c>
      <c r="I346" s="17"/>
      <c r="J346" s="17"/>
      <c r="K346" s="17"/>
      <c r="L346" s="40">
        <v>80000</v>
      </c>
      <c r="M346" s="29">
        <v>80000</v>
      </c>
      <c r="N346" s="29">
        <v>0</v>
      </c>
      <c r="O346" s="29">
        <v>80000</v>
      </c>
      <c r="P346" s="29">
        <v>0</v>
      </c>
      <c r="Q346" s="29">
        <v>80000</v>
      </c>
      <c r="R346" s="29">
        <v>0</v>
      </c>
      <c r="S346" s="27">
        <v>0</v>
      </c>
      <c r="T346" s="27">
        <v>0</v>
      </c>
      <c r="U346" s="31">
        <v>0</v>
      </c>
      <c r="V346" s="18">
        <f t="shared" si="109"/>
        <v>0</v>
      </c>
    </row>
    <row r="347" spans="1:22" ht="32.25" customHeight="1" outlineLevel="5">
      <c r="A347" s="6" t="s">
        <v>122</v>
      </c>
      <c r="B347" s="17" t="s">
        <v>242</v>
      </c>
      <c r="C347" s="17" t="s">
        <v>244</v>
      </c>
      <c r="D347" s="17" t="s">
        <v>245</v>
      </c>
      <c r="E347" s="17" t="s">
        <v>36</v>
      </c>
      <c r="F347" s="17" t="s">
        <v>12</v>
      </c>
      <c r="G347" s="17"/>
      <c r="H347" s="17" t="s">
        <v>123</v>
      </c>
      <c r="I347" s="17"/>
      <c r="J347" s="17"/>
      <c r="K347" s="17"/>
      <c r="L347" s="40">
        <v>105.26</v>
      </c>
      <c r="M347" s="29">
        <v>105.26</v>
      </c>
      <c r="N347" s="29">
        <v>0</v>
      </c>
      <c r="O347" s="29">
        <v>105.26</v>
      </c>
      <c r="P347" s="29">
        <v>0</v>
      </c>
      <c r="Q347" s="29">
        <v>105.26</v>
      </c>
      <c r="R347" s="29">
        <v>0</v>
      </c>
      <c r="S347" s="27">
        <v>0</v>
      </c>
      <c r="T347" s="27">
        <v>0</v>
      </c>
      <c r="U347" s="31">
        <v>0</v>
      </c>
      <c r="V347" s="18">
        <f t="shared" si="109"/>
        <v>0</v>
      </c>
    </row>
    <row r="348" spans="1:22" ht="18.75" customHeight="1" outlineLevel="5">
      <c r="A348" s="6" t="s">
        <v>108</v>
      </c>
      <c r="B348" s="17" t="s">
        <v>242</v>
      </c>
      <c r="C348" s="17" t="s">
        <v>244</v>
      </c>
      <c r="D348" s="17" t="s">
        <v>245</v>
      </c>
      <c r="E348" s="17" t="s">
        <v>36</v>
      </c>
      <c r="F348" s="17" t="s">
        <v>12</v>
      </c>
      <c r="G348" s="17"/>
      <c r="H348" s="17" t="s">
        <v>109</v>
      </c>
      <c r="I348" s="17"/>
      <c r="J348" s="17"/>
      <c r="K348" s="17"/>
      <c r="L348" s="40">
        <v>1300</v>
      </c>
      <c r="M348" s="29">
        <v>1300</v>
      </c>
      <c r="N348" s="29">
        <v>0</v>
      </c>
      <c r="O348" s="29">
        <v>1300</v>
      </c>
      <c r="P348" s="29">
        <v>0</v>
      </c>
      <c r="Q348" s="29">
        <v>1300</v>
      </c>
      <c r="R348" s="29">
        <v>0</v>
      </c>
      <c r="S348" s="27">
        <v>0</v>
      </c>
      <c r="T348" s="27">
        <v>0</v>
      </c>
      <c r="U348" s="31">
        <v>1300</v>
      </c>
      <c r="V348" s="18">
        <f t="shared" ref="V348:V418" si="131">U348/L348*100</f>
        <v>100</v>
      </c>
    </row>
    <row r="349" spans="1:22" ht="30" customHeight="1" outlineLevel="4">
      <c r="A349" s="6" t="s">
        <v>54</v>
      </c>
      <c r="B349" s="17" t="s">
        <v>242</v>
      </c>
      <c r="C349" s="17" t="s">
        <v>244</v>
      </c>
      <c r="D349" s="17" t="s">
        <v>245</v>
      </c>
      <c r="E349" s="17" t="s">
        <v>55</v>
      </c>
      <c r="F349" s="17" t="s">
        <v>12</v>
      </c>
      <c r="G349" s="17"/>
      <c r="H349" s="17"/>
      <c r="I349" s="17"/>
      <c r="J349" s="17"/>
      <c r="K349" s="17"/>
      <c r="L349" s="40">
        <f>L350</f>
        <v>15000</v>
      </c>
      <c r="M349" s="27">
        <f t="shared" ref="M349:U349" si="132">M350</f>
        <v>15000</v>
      </c>
      <c r="N349" s="27">
        <f t="shared" si="132"/>
        <v>0</v>
      </c>
      <c r="O349" s="27">
        <f t="shared" si="132"/>
        <v>15000</v>
      </c>
      <c r="P349" s="27">
        <f t="shared" si="132"/>
        <v>0</v>
      </c>
      <c r="Q349" s="27">
        <f t="shared" si="132"/>
        <v>15000</v>
      </c>
      <c r="R349" s="27">
        <f t="shared" si="132"/>
        <v>0</v>
      </c>
      <c r="S349" s="27">
        <f t="shared" si="132"/>
        <v>0</v>
      </c>
      <c r="T349" s="27">
        <f t="shared" si="132"/>
        <v>0</v>
      </c>
      <c r="U349" s="28">
        <f t="shared" si="132"/>
        <v>0</v>
      </c>
      <c r="V349" s="18">
        <f t="shared" si="131"/>
        <v>0</v>
      </c>
    </row>
    <row r="350" spans="1:22" ht="18" customHeight="1" outlineLevel="5">
      <c r="A350" s="6" t="s">
        <v>56</v>
      </c>
      <c r="B350" s="17" t="s">
        <v>242</v>
      </c>
      <c r="C350" s="17" t="s">
        <v>244</v>
      </c>
      <c r="D350" s="17" t="s">
        <v>245</v>
      </c>
      <c r="E350" s="17" t="s">
        <v>55</v>
      </c>
      <c r="F350" s="17" t="s">
        <v>12</v>
      </c>
      <c r="G350" s="17"/>
      <c r="H350" s="17" t="s">
        <v>57</v>
      </c>
      <c r="I350" s="17"/>
      <c r="J350" s="17"/>
      <c r="K350" s="17"/>
      <c r="L350" s="40">
        <v>15000</v>
      </c>
      <c r="M350" s="29">
        <v>15000</v>
      </c>
      <c r="N350" s="29">
        <v>0</v>
      </c>
      <c r="O350" s="29">
        <v>15000</v>
      </c>
      <c r="P350" s="29">
        <v>0</v>
      </c>
      <c r="Q350" s="29">
        <v>15000</v>
      </c>
      <c r="R350" s="29">
        <v>0</v>
      </c>
      <c r="S350" s="27">
        <v>0</v>
      </c>
      <c r="T350" s="27">
        <v>0</v>
      </c>
      <c r="U350" s="31">
        <v>0</v>
      </c>
      <c r="V350" s="18">
        <f t="shared" si="131"/>
        <v>0</v>
      </c>
    </row>
    <row r="351" spans="1:22" ht="18" customHeight="1" outlineLevel="4">
      <c r="A351" s="6" t="s">
        <v>58</v>
      </c>
      <c r="B351" s="17" t="s">
        <v>242</v>
      </c>
      <c r="C351" s="17" t="s">
        <v>244</v>
      </c>
      <c r="D351" s="17" t="s">
        <v>245</v>
      </c>
      <c r="E351" s="17" t="s">
        <v>59</v>
      </c>
      <c r="F351" s="17" t="s">
        <v>12</v>
      </c>
      <c r="G351" s="17"/>
      <c r="H351" s="17"/>
      <c r="I351" s="17"/>
      <c r="J351" s="17"/>
      <c r="K351" s="17"/>
      <c r="L351" s="40">
        <f>L352</f>
        <v>9000</v>
      </c>
      <c r="M351" s="27">
        <f t="shared" ref="M351:U351" si="133">M352</f>
        <v>9000</v>
      </c>
      <c r="N351" s="27">
        <f t="shared" si="133"/>
        <v>0</v>
      </c>
      <c r="O351" s="27">
        <f t="shared" si="133"/>
        <v>9000</v>
      </c>
      <c r="P351" s="27">
        <f t="shared" si="133"/>
        <v>0</v>
      </c>
      <c r="Q351" s="27">
        <f t="shared" si="133"/>
        <v>9000</v>
      </c>
      <c r="R351" s="27">
        <f t="shared" si="133"/>
        <v>0</v>
      </c>
      <c r="S351" s="27">
        <f t="shared" si="133"/>
        <v>0</v>
      </c>
      <c r="T351" s="27">
        <f t="shared" si="133"/>
        <v>0</v>
      </c>
      <c r="U351" s="28">
        <f t="shared" si="133"/>
        <v>1410.94</v>
      </c>
      <c r="V351" s="18">
        <f t="shared" si="131"/>
        <v>15.677111111111111</v>
      </c>
    </row>
    <row r="352" spans="1:22" ht="30" customHeight="1" outlineLevel="5">
      <c r="A352" s="6" t="s">
        <v>66</v>
      </c>
      <c r="B352" s="17" t="s">
        <v>242</v>
      </c>
      <c r="C352" s="17" t="s">
        <v>244</v>
      </c>
      <c r="D352" s="17" t="s">
        <v>245</v>
      </c>
      <c r="E352" s="17" t="s">
        <v>59</v>
      </c>
      <c r="F352" s="17" t="s">
        <v>12</v>
      </c>
      <c r="G352" s="17"/>
      <c r="H352" s="17" t="s">
        <v>67</v>
      </c>
      <c r="I352" s="17"/>
      <c r="J352" s="17"/>
      <c r="K352" s="17"/>
      <c r="L352" s="40">
        <v>9000</v>
      </c>
      <c r="M352" s="29">
        <v>9000</v>
      </c>
      <c r="N352" s="29">
        <v>0</v>
      </c>
      <c r="O352" s="29">
        <v>9000</v>
      </c>
      <c r="P352" s="29">
        <v>0</v>
      </c>
      <c r="Q352" s="29">
        <v>9000</v>
      </c>
      <c r="R352" s="29">
        <v>0</v>
      </c>
      <c r="S352" s="27">
        <v>0</v>
      </c>
      <c r="T352" s="27">
        <v>0</v>
      </c>
      <c r="U352" s="31">
        <v>1410.94</v>
      </c>
      <c r="V352" s="18">
        <f t="shared" si="131"/>
        <v>15.677111111111111</v>
      </c>
    </row>
    <row r="353" spans="1:22" ht="18.75" customHeight="1" outlineLevel="3">
      <c r="A353" s="6" t="s">
        <v>246</v>
      </c>
      <c r="B353" s="17" t="s">
        <v>242</v>
      </c>
      <c r="C353" s="21">
        <v>1301</v>
      </c>
      <c r="D353" s="17" t="s">
        <v>247</v>
      </c>
      <c r="E353" s="17" t="s">
        <v>12</v>
      </c>
      <c r="F353" s="17" t="s">
        <v>12</v>
      </c>
      <c r="G353" s="17"/>
      <c r="H353" s="17"/>
      <c r="I353" s="17"/>
      <c r="J353" s="17"/>
      <c r="K353" s="17"/>
      <c r="L353" s="40">
        <f>L354</f>
        <v>4400000</v>
      </c>
      <c r="M353" s="27">
        <f t="shared" ref="M353:U354" si="134">M354</f>
        <v>4400000</v>
      </c>
      <c r="N353" s="27">
        <f t="shared" si="134"/>
        <v>0</v>
      </c>
      <c r="O353" s="27">
        <f t="shared" si="134"/>
        <v>4400000</v>
      </c>
      <c r="P353" s="27">
        <f t="shared" si="134"/>
        <v>0</v>
      </c>
      <c r="Q353" s="27">
        <f t="shared" si="134"/>
        <v>4400000</v>
      </c>
      <c r="R353" s="27">
        <f t="shared" si="134"/>
        <v>0</v>
      </c>
      <c r="S353" s="27">
        <f t="shared" si="134"/>
        <v>0</v>
      </c>
      <c r="T353" s="27">
        <f t="shared" si="134"/>
        <v>0</v>
      </c>
      <c r="U353" s="28">
        <f t="shared" si="134"/>
        <v>1221187.9099999999</v>
      </c>
      <c r="V353" s="18">
        <f t="shared" si="131"/>
        <v>27.754270681818177</v>
      </c>
    </row>
    <row r="354" spans="1:22" ht="15.75" customHeight="1" outlineLevel="4">
      <c r="A354" s="6" t="s">
        <v>248</v>
      </c>
      <c r="B354" s="17" t="s">
        <v>242</v>
      </c>
      <c r="C354" s="21">
        <v>1301</v>
      </c>
      <c r="D354" s="17" t="s">
        <v>247</v>
      </c>
      <c r="E354" s="17" t="s">
        <v>249</v>
      </c>
      <c r="F354" s="17" t="s">
        <v>12</v>
      </c>
      <c r="G354" s="17"/>
      <c r="H354" s="17"/>
      <c r="I354" s="17"/>
      <c r="J354" s="17"/>
      <c r="K354" s="17"/>
      <c r="L354" s="40">
        <f>L355</f>
        <v>4400000</v>
      </c>
      <c r="M354" s="27">
        <f t="shared" si="134"/>
        <v>4400000</v>
      </c>
      <c r="N354" s="27">
        <f t="shared" si="134"/>
        <v>0</v>
      </c>
      <c r="O354" s="27">
        <f t="shared" si="134"/>
        <v>4400000</v>
      </c>
      <c r="P354" s="27">
        <f t="shared" si="134"/>
        <v>0</v>
      </c>
      <c r="Q354" s="27">
        <f t="shared" si="134"/>
        <v>4400000</v>
      </c>
      <c r="R354" s="27">
        <f t="shared" si="134"/>
        <v>0</v>
      </c>
      <c r="S354" s="27">
        <f t="shared" si="134"/>
        <v>0</v>
      </c>
      <c r="T354" s="27">
        <f t="shared" si="134"/>
        <v>0</v>
      </c>
      <c r="U354" s="28">
        <f t="shared" si="134"/>
        <v>1221187.9099999999</v>
      </c>
      <c r="V354" s="18">
        <f t="shared" si="131"/>
        <v>27.754270681818177</v>
      </c>
    </row>
    <row r="355" spans="1:22" ht="17.25" customHeight="1" outlineLevel="5">
      <c r="A355" s="6" t="s">
        <v>250</v>
      </c>
      <c r="B355" s="17" t="s">
        <v>242</v>
      </c>
      <c r="C355" s="21">
        <v>1301</v>
      </c>
      <c r="D355" s="17" t="s">
        <v>247</v>
      </c>
      <c r="E355" s="17" t="s">
        <v>249</v>
      </c>
      <c r="F355" s="17" t="s">
        <v>12</v>
      </c>
      <c r="G355" s="17"/>
      <c r="H355" s="17" t="s">
        <v>251</v>
      </c>
      <c r="I355" s="17"/>
      <c r="J355" s="17"/>
      <c r="K355" s="17"/>
      <c r="L355" s="40">
        <v>4400000</v>
      </c>
      <c r="M355" s="29">
        <v>4400000</v>
      </c>
      <c r="N355" s="29">
        <v>0</v>
      </c>
      <c r="O355" s="29">
        <v>4400000</v>
      </c>
      <c r="P355" s="29">
        <v>0</v>
      </c>
      <c r="Q355" s="29">
        <v>4400000</v>
      </c>
      <c r="R355" s="29">
        <v>0</v>
      </c>
      <c r="S355" s="27">
        <v>0</v>
      </c>
      <c r="T355" s="27">
        <v>0</v>
      </c>
      <c r="U355" s="31">
        <v>1221187.9099999999</v>
      </c>
      <c r="V355" s="18">
        <f t="shared" si="131"/>
        <v>27.754270681818177</v>
      </c>
    </row>
    <row r="356" spans="1:22" s="3" customFormat="1" ht="33.75" customHeight="1">
      <c r="A356" s="5" t="s">
        <v>252</v>
      </c>
      <c r="B356" s="15" t="s">
        <v>253</v>
      </c>
      <c r="C356" s="15" t="s">
        <v>10</v>
      </c>
      <c r="D356" s="15" t="s">
        <v>11</v>
      </c>
      <c r="E356" s="15" t="s">
        <v>12</v>
      </c>
      <c r="F356" s="15" t="s">
        <v>12</v>
      </c>
      <c r="G356" s="15"/>
      <c r="H356" s="15"/>
      <c r="I356" s="15"/>
      <c r="J356" s="15"/>
      <c r="K356" s="15"/>
      <c r="L356" s="42">
        <f t="shared" ref="L356:U356" si="135">L357+L382</f>
        <v>8229673</v>
      </c>
      <c r="M356" s="25">
        <f t="shared" si="135"/>
        <v>8229673</v>
      </c>
      <c r="N356" s="25">
        <f t="shared" si="135"/>
        <v>0</v>
      </c>
      <c r="O356" s="25">
        <f t="shared" si="135"/>
        <v>8229673</v>
      </c>
      <c r="P356" s="25">
        <f t="shared" si="135"/>
        <v>0</v>
      </c>
      <c r="Q356" s="25">
        <f t="shared" si="135"/>
        <v>8229673</v>
      </c>
      <c r="R356" s="25">
        <f t="shared" si="135"/>
        <v>0</v>
      </c>
      <c r="S356" s="25">
        <f t="shared" si="135"/>
        <v>0</v>
      </c>
      <c r="T356" s="25">
        <f t="shared" si="135"/>
        <v>0</v>
      </c>
      <c r="U356" s="26">
        <f t="shared" si="135"/>
        <v>2286250.4300000002</v>
      </c>
      <c r="V356" s="18">
        <f t="shared" si="131"/>
        <v>27.78057439220246</v>
      </c>
    </row>
    <row r="357" spans="1:22" ht="15" customHeight="1" outlineLevel="1">
      <c r="A357" s="6" t="s">
        <v>152</v>
      </c>
      <c r="B357" s="17" t="s">
        <v>253</v>
      </c>
      <c r="C357" s="17" t="s">
        <v>153</v>
      </c>
      <c r="D357" s="17" t="s">
        <v>11</v>
      </c>
      <c r="E357" s="17" t="s">
        <v>12</v>
      </c>
      <c r="F357" s="17" t="s">
        <v>12</v>
      </c>
      <c r="G357" s="17"/>
      <c r="H357" s="17"/>
      <c r="I357" s="17"/>
      <c r="J357" s="17"/>
      <c r="K357" s="17"/>
      <c r="L357" s="40">
        <f>L358+L362</f>
        <v>7000000</v>
      </c>
      <c r="M357" s="27">
        <f t="shared" ref="M357:U357" si="136">M358+M362</f>
        <v>7000000</v>
      </c>
      <c r="N357" s="27">
        <f t="shared" si="136"/>
        <v>0</v>
      </c>
      <c r="O357" s="27">
        <f t="shared" si="136"/>
        <v>7000000</v>
      </c>
      <c r="P357" s="27">
        <f t="shared" si="136"/>
        <v>0</v>
      </c>
      <c r="Q357" s="27">
        <f t="shared" si="136"/>
        <v>7000000</v>
      </c>
      <c r="R357" s="27">
        <f t="shared" si="136"/>
        <v>0</v>
      </c>
      <c r="S357" s="27">
        <f t="shared" si="136"/>
        <v>0</v>
      </c>
      <c r="T357" s="27">
        <f t="shared" si="136"/>
        <v>0</v>
      </c>
      <c r="U357" s="28">
        <f t="shared" si="136"/>
        <v>1987997.05</v>
      </c>
      <c r="V357" s="18">
        <f t="shared" si="131"/>
        <v>28.399957857142859</v>
      </c>
    </row>
    <row r="358" spans="1:22" ht="15" customHeight="1" outlineLevel="2">
      <c r="A358" s="6" t="s">
        <v>168</v>
      </c>
      <c r="B358" s="17" t="s">
        <v>253</v>
      </c>
      <c r="C358" s="17" t="s">
        <v>169</v>
      </c>
      <c r="D358" s="17" t="s">
        <v>11</v>
      </c>
      <c r="E358" s="17" t="s">
        <v>12</v>
      </c>
      <c r="F358" s="17" t="s">
        <v>12</v>
      </c>
      <c r="G358" s="17"/>
      <c r="H358" s="17"/>
      <c r="I358" s="17"/>
      <c r="J358" s="17"/>
      <c r="K358" s="17"/>
      <c r="L358" s="40">
        <f>L359</f>
        <v>8400</v>
      </c>
      <c r="M358" s="27">
        <f t="shared" ref="M358:U360" si="137">M359</f>
        <v>8400</v>
      </c>
      <c r="N358" s="27">
        <f t="shared" si="137"/>
        <v>0</v>
      </c>
      <c r="O358" s="27">
        <f t="shared" si="137"/>
        <v>8400</v>
      </c>
      <c r="P358" s="27">
        <f t="shared" si="137"/>
        <v>0</v>
      </c>
      <c r="Q358" s="27">
        <f t="shared" si="137"/>
        <v>8400</v>
      </c>
      <c r="R358" s="27">
        <f t="shared" si="137"/>
        <v>0</v>
      </c>
      <c r="S358" s="27">
        <f t="shared" si="137"/>
        <v>0</v>
      </c>
      <c r="T358" s="27">
        <f t="shared" si="137"/>
        <v>0</v>
      </c>
      <c r="U358" s="28">
        <f t="shared" si="137"/>
        <v>2100</v>
      </c>
      <c r="V358" s="18">
        <f t="shared" si="131"/>
        <v>25</v>
      </c>
    </row>
    <row r="359" spans="1:22" ht="60" customHeight="1" outlineLevel="3">
      <c r="A359" s="6" t="s">
        <v>254</v>
      </c>
      <c r="B359" s="17" t="s">
        <v>253</v>
      </c>
      <c r="C359" s="17" t="s">
        <v>169</v>
      </c>
      <c r="D359" s="17" t="s">
        <v>255</v>
      </c>
      <c r="E359" s="17" t="s">
        <v>12</v>
      </c>
      <c r="F359" s="17" t="s">
        <v>12</v>
      </c>
      <c r="G359" s="17"/>
      <c r="H359" s="17"/>
      <c r="I359" s="17"/>
      <c r="J359" s="17"/>
      <c r="K359" s="17"/>
      <c r="L359" s="40">
        <f>L360</f>
        <v>8400</v>
      </c>
      <c r="M359" s="27">
        <f t="shared" si="137"/>
        <v>8400</v>
      </c>
      <c r="N359" s="27">
        <f t="shared" si="137"/>
        <v>0</v>
      </c>
      <c r="O359" s="27">
        <f t="shared" si="137"/>
        <v>8400</v>
      </c>
      <c r="P359" s="27">
        <f t="shared" si="137"/>
        <v>0</v>
      </c>
      <c r="Q359" s="27">
        <f t="shared" si="137"/>
        <v>8400</v>
      </c>
      <c r="R359" s="27">
        <f t="shared" si="137"/>
        <v>0</v>
      </c>
      <c r="S359" s="27">
        <f t="shared" si="137"/>
        <v>0</v>
      </c>
      <c r="T359" s="27">
        <f t="shared" si="137"/>
        <v>0</v>
      </c>
      <c r="U359" s="28">
        <f t="shared" si="137"/>
        <v>2100</v>
      </c>
      <c r="V359" s="18">
        <f t="shared" si="131"/>
        <v>25</v>
      </c>
    </row>
    <row r="360" spans="1:22" ht="33" customHeight="1" outlineLevel="4">
      <c r="A360" s="6" t="s">
        <v>221</v>
      </c>
      <c r="B360" s="17" t="s">
        <v>253</v>
      </c>
      <c r="C360" s="17" t="s">
        <v>169</v>
      </c>
      <c r="D360" s="17" t="s">
        <v>255</v>
      </c>
      <c r="E360" s="17" t="s">
        <v>222</v>
      </c>
      <c r="F360" s="17" t="s">
        <v>12</v>
      </c>
      <c r="G360" s="17"/>
      <c r="H360" s="17"/>
      <c r="I360" s="17"/>
      <c r="J360" s="17"/>
      <c r="K360" s="17"/>
      <c r="L360" s="40">
        <f>L361</f>
        <v>8400</v>
      </c>
      <c r="M360" s="27">
        <f t="shared" si="137"/>
        <v>8400</v>
      </c>
      <c r="N360" s="27">
        <f t="shared" si="137"/>
        <v>0</v>
      </c>
      <c r="O360" s="27">
        <f t="shared" si="137"/>
        <v>8400</v>
      </c>
      <c r="P360" s="27">
        <f t="shared" si="137"/>
        <v>0</v>
      </c>
      <c r="Q360" s="27">
        <f t="shared" si="137"/>
        <v>8400</v>
      </c>
      <c r="R360" s="27">
        <f t="shared" si="137"/>
        <v>0</v>
      </c>
      <c r="S360" s="27">
        <f t="shared" si="137"/>
        <v>0</v>
      </c>
      <c r="T360" s="27">
        <f t="shared" si="137"/>
        <v>0</v>
      </c>
      <c r="U360" s="28">
        <f t="shared" si="137"/>
        <v>2100</v>
      </c>
      <c r="V360" s="18">
        <f t="shared" si="131"/>
        <v>25</v>
      </c>
    </row>
    <row r="361" spans="1:22" ht="35.25" customHeight="1" outlineLevel="5">
      <c r="A361" s="6" t="s">
        <v>201</v>
      </c>
      <c r="B361" s="17" t="s">
        <v>253</v>
      </c>
      <c r="C361" s="17" t="s">
        <v>169</v>
      </c>
      <c r="D361" s="17" t="s">
        <v>255</v>
      </c>
      <c r="E361" s="17" t="s">
        <v>222</v>
      </c>
      <c r="F361" s="17" t="s">
        <v>12</v>
      </c>
      <c r="G361" s="17"/>
      <c r="H361" s="17" t="s">
        <v>202</v>
      </c>
      <c r="I361" s="17"/>
      <c r="J361" s="17"/>
      <c r="K361" s="17"/>
      <c r="L361" s="40">
        <v>8400</v>
      </c>
      <c r="M361" s="29">
        <v>8400</v>
      </c>
      <c r="N361" s="29">
        <v>0</v>
      </c>
      <c r="O361" s="29">
        <v>8400</v>
      </c>
      <c r="P361" s="29">
        <v>0</v>
      </c>
      <c r="Q361" s="29">
        <v>8400</v>
      </c>
      <c r="R361" s="29">
        <v>0</v>
      </c>
      <c r="S361" s="27">
        <v>0</v>
      </c>
      <c r="T361" s="27">
        <v>0</v>
      </c>
      <c r="U361" s="31">
        <v>2100</v>
      </c>
      <c r="V361" s="18">
        <f t="shared" si="131"/>
        <v>25</v>
      </c>
    </row>
    <row r="362" spans="1:22" ht="16.5" customHeight="1" outlineLevel="2">
      <c r="A362" s="6" t="s">
        <v>256</v>
      </c>
      <c r="B362" s="17" t="s">
        <v>253</v>
      </c>
      <c r="C362" s="17" t="s">
        <v>257</v>
      </c>
      <c r="D362" s="17" t="s">
        <v>11</v>
      </c>
      <c r="E362" s="17" t="s">
        <v>12</v>
      </c>
      <c r="F362" s="17" t="s">
        <v>12</v>
      </c>
      <c r="G362" s="17"/>
      <c r="H362" s="17"/>
      <c r="I362" s="17"/>
      <c r="J362" s="17"/>
      <c r="K362" s="17"/>
      <c r="L362" s="40">
        <f>L363</f>
        <v>6991600</v>
      </c>
      <c r="M362" s="27">
        <f t="shared" ref="M362:U362" si="138">M363</f>
        <v>6991600</v>
      </c>
      <c r="N362" s="27">
        <f t="shared" si="138"/>
        <v>0</v>
      </c>
      <c r="O362" s="27">
        <f t="shared" si="138"/>
        <v>6991600</v>
      </c>
      <c r="P362" s="27">
        <f t="shared" si="138"/>
        <v>0</v>
      </c>
      <c r="Q362" s="27">
        <f t="shared" si="138"/>
        <v>6991600</v>
      </c>
      <c r="R362" s="27">
        <f t="shared" si="138"/>
        <v>0</v>
      </c>
      <c r="S362" s="27">
        <f t="shared" si="138"/>
        <v>0</v>
      </c>
      <c r="T362" s="27">
        <f t="shared" si="138"/>
        <v>0</v>
      </c>
      <c r="U362" s="28">
        <f t="shared" si="138"/>
        <v>1985897.05</v>
      </c>
      <c r="V362" s="18">
        <f t="shared" si="131"/>
        <v>28.404042708392929</v>
      </c>
    </row>
    <row r="363" spans="1:22" ht="18" customHeight="1" outlineLevel="3">
      <c r="A363" s="6" t="s">
        <v>258</v>
      </c>
      <c r="B363" s="17" t="s">
        <v>253</v>
      </c>
      <c r="C363" s="17" t="s">
        <v>257</v>
      </c>
      <c r="D363" s="17" t="s">
        <v>259</v>
      </c>
      <c r="E363" s="17" t="s">
        <v>12</v>
      </c>
      <c r="F363" s="17" t="s">
        <v>12</v>
      </c>
      <c r="G363" s="17"/>
      <c r="H363" s="17"/>
      <c r="I363" s="17"/>
      <c r="J363" s="17"/>
      <c r="K363" s="17"/>
      <c r="L363" s="40">
        <f t="shared" ref="L363:U363" si="139">L364+L366+L368+L371+L379</f>
        <v>6991600</v>
      </c>
      <c r="M363" s="27">
        <f t="shared" si="139"/>
        <v>6991600</v>
      </c>
      <c r="N363" s="27">
        <f t="shared" si="139"/>
        <v>0</v>
      </c>
      <c r="O363" s="27">
        <f t="shared" si="139"/>
        <v>6991600</v>
      </c>
      <c r="P363" s="27">
        <f t="shared" si="139"/>
        <v>0</v>
      </c>
      <c r="Q363" s="27">
        <f t="shared" si="139"/>
        <v>6991600</v>
      </c>
      <c r="R363" s="27">
        <f t="shared" si="139"/>
        <v>0</v>
      </c>
      <c r="S363" s="27">
        <f t="shared" si="139"/>
        <v>0</v>
      </c>
      <c r="T363" s="27">
        <f t="shared" si="139"/>
        <v>0</v>
      </c>
      <c r="U363" s="28">
        <f t="shared" si="139"/>
        <v>1985897.05</v>
      </c>
      <c r="V363" s="18">
        <f t="shared" si="131"/>
        <v>28.404042708392929</v>
      </c>
    </row>
    <row r="364" spans="1:22" ht="30.75" customHeight="1" outlineLevel="4">
      <c r="A364" s="6" t="s">
        <v>260</v>
      </c>
      <c r="B364" s="17" t="s">
        <v>253</v>
      </c>
      <c r="C364" s="17" t="s">
        <v>257</v>
      </c>
      <c r="D364" s="17" t="s">
        <v>259</v>
      </c>
      <c r="E364" s="17" t="s">
        <v>261</v>
      </c>
      <c r="F364" s="17" t="s">
        <v>12</v>
      </c>
      <c r="G364" s="17"/>
      <c r="H364" s="17"/>
      <c r="I364" s="17"/>
      <c r="J364" s="17"/>
      <c r="K364" s="17"/>
      <c r="L364" s="40">
        <f>L365</f>
        <v>5000000</v>
      </c>
      <c r="M364" s="27">
        <f t="shared" ref="M364:U364" si="140">M365</f>
        <v>5000000</v>
      </c>
      <c r="N364" s="27">
        <f t="shared" si="140"/>
        <v>0</v>
      </c>
      <c r="O364" s="27">
        <f t="shared" si="140"/>
        <v>5000000</v>
      </c>
      <c r="P364" s="27">
        <f t="shared" si="140"/>
        <v>0</v>
      </c>
      <c r="Q364" s="27">
        <f t="shared" si="140"/>
        <v>5000000</v>
      </c>
      <c r="R364" s="27">
        <f t="shared" si="140"/>
        <v>0</v>
      </c>
      <c r="S364" s="27">
        <f t="shared" si="140"/>
        <v>0</v>
      </c>
      <c r="T364" s="27">
        <f t="shared" si="140"/>
        <v>0</v>
      </c>
      <c r="U364" s="28">
        <f t="shared" si="140"/>
        <v>1383238.9</v>
      </c>
      <c r="V364" s="18">
        <f t="shared" si="131"/>
        <v>27.664777999999995</v>
      </c>
    </row>
    <row r="365" spans="1:22" ht="17.25" customHeight="1" outlineLevel="5">
      <c r="A365" s="6" t="s">
        <v>21</v>
      </c>
      <c r="B365" s="17" t="s">
        <v>253</v>
      </c>
      <c r="C365" s="17" t="s">
        <v>257</v>
      </c>
      <c r="D365" s="17" t="s">
        <v>259</v>
      </c>
      <c r="E365" s="17" t="s">
        <v>261</v>
      </c>
      <c r="F365" s="17" t="s">
        <v>12</v>
      </c>
      <c r="G365" s="17"/>
      <c r="H365" s="17" t="s">
        <v>22</v>
      </c>
      <c r="I365" s="17"/>
      <c r="J365" s="17"/>
      <c r="K365" s="17"/>
      <c r="L365" s="40">
        <v>5000000</v>
      </c>
      <c r="M365" s="29">
        <v>5000000</v>
      </c>
      <c r="N365" s="29">
        <v>0</v>
      </c>
      <c r="O365" s="29">
        <v>5000000</v>
      </c>
      <c r="P365" s="29">
        <v>0</v>
      </c>
      <c r="Q365" s="29">
        <v>5000000</v>
      </c>
      <c r="R365" s="29">
        <v>0</v>
      </c>
      <c r="S365" s="27">
        <v>0</v>
      </c>
      <c r="T365" s="27">
        <v>0</v>
      </c>
      <c r="U365" s="31">
        <v>1383238.9</v>
      </c>
      <c r="V365" s="18">
        <f t="shared" si="131"/>
        <v>27.664777999999995</v>
      </c>
    </row>
    <row r="366" spans="1:22" ht="29.25" customHeight="1" outlineLevel="4">
      <c r="A366" s="6" t="s">
        <v>262</v>
      </c>
      <c r="B366" s="17" t="s">
        <v>253</v>
      </c>
      <c r="C366" s="17" t="s">
        <v>257</v>
      </c>
      <c r="D366" s="17" t="s">
        <v>259</v>
      </c>
      <c r="E366" s="17" t="s">
        <v>263</v>
      </c>
      <c r="F366" s="17" t="s">
        <v>12</v>
      </c>
      <c r="G366" s="17"/>
      <c r="H366" s="17"/>
      <c r="I366" s="17"/>
      <c r="J366" s="17"/>
      <c r="K366" s="17"/>
      <c r="L366" s="40">
        <f>L367</f>
        <v>600</v>
      </c>
      <c r="M366" s="27">
        <f t="shared" ref="M366:U366" si="141">M367</f>
        <v>600</v>
      </c>
      <c r="N366" s="27">
        <f t="shared" si="141"/>
        <v>0</v>
      </c>
      <c r="O366" s="27">
        <f t="shared" si="141"/>
        <v>600</v>
      </c>
      <c r="P366" s="27">
        <f t="shared" si="141"/>
        <v>0</v>
      </c>
      <c r="Q366" s="27">
        <f t="shared" si="141"/>
        <v>600</v>
      </c>
      <c r="R366" s="27">
        <f t="shared" si="141"/>
        <v>0</v>
      </c>
      <c r="S366" s="27">
        <f t="shared" si="141"/>
        <v>0</v>
      </c>
      <c r="T366" s="27">
        <f t="shared" si="141"/>
        <v>0</v>
      </c>
      <c r="U366" s="28">
        <f t="shared" si="141"/>
        <v>150</v>
      </c>
      <c r="V366" s="18">
        <f t="shared" si="131"/>
        <v>25</v>
      </c>
    </row>
    <row r="367" spans="1:22" ht="15.75" customHeight="1" outlineLevel="5">
      <c r="A367" s="6" t="s">
        <v>33</v>
      </c>
      <c r="B367" s="17" t="s">
        <v>253</v>
      </c>
      <c r="C367" s="17" t="s">
        <v>257</v>
      </c>
      <c r="D367" s="17" t="s">
        <v>259</v>
      </c>
      <c r="E367" s="17" t="s">
        <v>263</v>
      </c>
      <c r="F367" s="17" t="s">
        <v>12</v>
      </c>
      <c r="G367" s="17"/>
      <c r="H367" s="17" t="s">
        <v>34</v>
      </c>
      <c r="I367" s="17"/>
      <c r="J367" s="17"/>
      <c r="K367" s="17"/>
      <c r="L367" s="40">
        <v>600</v>
      </c>
      <c r="M367" s="29">
        <v>600</v>
      </c>
      <c r="N367" s="29">
        <v>0</v>
      </c>
      <c r="O367" s="29">
        <v>600</v>
      </c>
      <c r="P367" s="29">
        <v>0</v>
      </c>
      <c r="Q367" s="29">
        <v>600</v>
      </c>
      <c r="R367" s="29">
        <v>0</v>
      </c>
      <c r="S367" s="27">
        <v>0</v>
      </c>
      <c r="T367" s="27">
        <v>0</v>
      </c>
      <c r="U367" s="31">
        <v>150</v>
      </c>
      <c r="V367" s="18">
        <f t="shared" si="131"/>
        <v>25</v>
      </c>
    </row>
    <row r="368" spans="1:22" ht="45.75" customHeight="1" outlineLevel="4">
      <c r="A368" s="6" t="s">
        <v>264</v>
      </c>
      <c r="B368" s="17" t="s">
        <v>253</v>
      </c>
      <c r="C368" s="17" t="s">
        <v>257</v>
      </c>
      <c r="D368" s="17" t="s">
        <v>259</v>
      </c>
      <c r="E368" s="17" t="s">
        <v>265</v>
      </c>
      <c r="F368" s="17" t="s">
        <v>12</v>
      </c>
      <c r="G368" s="17"/>
      <c r="H368" s="17"/>
      <c r="I368" s="17"/>
      <c r="J368" s="17"/>
      <c r="K368" s="17"/>
      <c r="L368" s="40">
        <f>L369+L370</f>
        <v>1510000</v>
      </c>
      <c r="M368" s="27">
        <f t="shared" ref="M368:U368" si="142">M369+M370</f>
        <v>1510000</v>
      </c>
      <c r="N368" s="27">
        <f t="shared" si="142"/>
        <v>0</v>
      </c>
      <c r="O368" s="27">
        <f t="shared" si="142"/>
        <v>1510000</v>
      </c>
      <c r="P368" s="27">
        <f t="shared" si="142"/>
        <v>0</v>
      </c>
      <c r="Q368" s="27">
        <f t="shared" si="142"/>
        <v>1510000</v>
      </c>
      <c r="R368" s="27">
        <f t="shared" si="142"/>
        <v>0</v>
      </c>
      <c r="S368" s="27">
        <f t="shared" si="142"/>
        <v>0</v>
      </c>
      <c r="T368" s="27">
        <f t="shared" si="142"/>
        <v>0</v>
      </c>
      <c r="U368" s="28">
        <f t="shared" si="142"/>
        <v>457851.41000000003</v>
      </c>
      <c r="V368" s="18">
        <f t="shared" si="131"/>
        <v>30.321285430463579</v>
      </c>
    </row>
    <row r="369" spans="1:22" ht="30" customHeight="1" outlineLevel="5">
      <c r="A369" s="6" t="s">
        <v>25</v>
      </c>
      <c r="B369" s="17" t="s">
        <v>253</v>
      </c>
      <c r="C369" s="17" t="s">
        <v>257</v>
      </c>
      <c r="D369" s="17" t="s">
        <v>259</v>
      </c>
      <c r="E369" s="17" t="s">
        <v>265</v>
      </c>
      <c r="F369" s="17" t="s">
        <v>12</v>
      </c>
      <c r="G369" s="17"/>
      <c r="H369" s="17" t="s">
        <v>26</v>
      </c>
      <c r="I369" s="17"/>
      <c r="J369" s="17"/>
      <c r="K369" s="17"/>
      <c r="L369" s="40">
        <v>1409300</v>
      </c>
      <c r="M369" s="29">
        <v>1409300</v>
      </c>
      <c r="N369" s="29">
        <v>0</v>
      </c>
      <c r="O369" s="29">
        <v>1409300</v>
      </c>
      <c r="P369" s="29">
        <v>0</v>
      </c>
      <c r="Q369" s="29">
        <v>1409300</v>
      </c>
      <c r="R369" s="29">
        <v>0</v>
      </c>
      <c r="S369" s="27">
        <v>0</v>
      </c>
      <c r="T369" s="27">
        <v>0</v>
      </c>
      <c r="U369" s="31">
        <v>357217.31</v>
      </c>
      <c r="V369" s="18">
        <f t="shared" si="131"/>
        <v>25.347144681756902</v>
      </c>
    </row>
    <row r="370" spans="1:22" ht="33" customHeight="1" outlineLevel="5">
      <c r="A370" s="6" t="s">
        <v>86</v>
      </c>
      <c r="B370" s="17" t="s">
        <v>253</v>
      </c>
      <c r="C370" s="17" t="s">
        <v>257</v>
      </c>
      <c r="D370" s="17" t="s">
        <v>259</v>
      </c>
      <c r="E370" s="17" t="s">
        <v>265</v>
      </c>
      <c r="F370" s="17" t="s">
        <v>12</v>
      </c>
      <c r="G370" s="17"/>
      <c r="H370" s="17" t="s">
        <v>87</v>
      </c>
      <c r="I370" s="17"/>
      <c r="J370" s="17"/>
      <c r="K370" s="17"/>
      <c r="L370" s="40">
        <v>100700</v>
      </c>
      <c r="M370" s="29">
        <v>100700</v>
      </c>
      <c r="N370" s="29">
        <v>0</v>
      </c>
      <c r="O370" s="29">
        <v>100700</v>
      </c>
      <c r="P370" s="29">
        <v>0</v>
      </c>
      <c r="Q370" s="29">
        <v>100700</v>
      </c>
      <c r="R370" s="29">
        <v>0</v>
      </c>
      <c r="S370" s="27">
        <v>0</v>
      </c>
      <c r="T370" s="27">
        <v>0</v>
      </c>
      <c r="U370" s="31">
        <v>100634.1</v>
      </c>
      <c r="V370" s="18">
        <f t="shared" si="131"/>
        <v>99.934558093346581</v>
      </c>
    </row>
    <row r="371" spans="1:22" ht="33.75" customHeight="1" outlineLevel="4">
      <c r="A371" s="6" t="s">
        <v>35</v>
      </c>
      <c r="B371" s="17" t="s">
        <v>253</v>
      </c>
      <c r="C371" s="17" t="s">
        <v>257</v>
      </c>
      <c r="D371" s="17" t="s">
        <v>259</v>
      </c>
      <c r="E371" s="17" t="s">
        <v>36</v>
      </c>
      <c r="F371" s="17" t="s">
        <v>12</v>
      </c>
      <c r="G371" s="17"/>
      <c r="H371" s="17"/>
      <c r="I371" s="17"/>
      <c r="J371" s="17"/>
      <c r="K371" s="17"/>
      <c r="L371" s="40">
        <f>L372+L373+L374+L375+L376+L377+L378</f>
        <v>473000</v>
      </c>
      <c r="M371" s="27">
        <f t="shared" ref="M371:U371" si="143">M372+M373+M374+M375+M376+M377+M378</f>
        <v>473000</v>
      </c>
      <c r="N371" s="27">
        <f t="shared" si="143"/>
        <v>0</v>
      </c>
      <c r="O371" s="27">
        <f t="shared" si="143"/>
        <v>473000</v>
      </c>
      <c r="P371" s="27">
        <f t="shared" si="143"/>
        <v>0</v>
      </c>
      <c r="Q371" s="27">
        <f t="shared" si="143"/>
        <v>473000</v>
      </c>
      <c r="R371" s="27">
        <f t="shared" si="143"/>
        <v>0</v>
      </c>
      <c r="S371" s="27">
        <f t="shared" si="143"/>
        <v>0</v>
      </c>
      <c r="T371" s="27">
        <f t="shared" si="143"/>
        <v>0</v>
      </c>
      <c r="U371" s="28">
        <f t="shared" si="143"/>
        <v>142179.90999999997</v>
      </c>
      <c r="V371" s="18">
        <f t="shared" si="131"/>
        <v>30.059177589852005</v>
      </c>
    </row>
    <row r="372" spans="1:22" ht="15" customHeight="1" outlineLevel="5">
      <c r="A372" s="6" t="s">
        <v>37</v>
      </c>
      <c r="B372" s="17" t="s">
        <v>253</v>
      </c>
      <c r="C372" s="17" t="s">
        <v>257</v>
      </c>
      <c r="D372" s="17" t="s">
        <v>259</v>
      </c>
      <c r="E372" s="17" t="s">
        <v>36</v>
      </c>
      <c r="F372" s="17" t="s">
        <v>12</v>
      </c>
      <c r="G372" s="17"/>
      <c r="H372" s="17" t="s">
        <v>38</v>
      </c>
      <c r="I372" s="17"/>
      <c r="J372" s="17"/>
      <c r="K372" s="17"/>
      <c r="L372" s="40">
        <v>48800</v>
      </c>
      <c r="M372" s="29">
        <v>48800</v>
      </c>
      <c r="N372" s="29">
        <v>0</v>
      </c>
      <c r="O372" s="29">
        <v>48800</v>
      </c>
      <c r="P372" s="29">
        <v>0</v>
      </c>
      <c r="Q372" s="29">
        <v>48800</v>
      </c>
      <c r="R372" s="29">
        <v>0</v>
      </c>
      <c r="S372" s="27">
        <v>0</v>
      </c>
      <c r="T372" s="27">
        <v>0</v>
      </c>
      <c r="U372" s="31">
        <v>7718.03</v>
      </c>
      <c r="V372" s="18">
        <f t="shared" si="131"/>
        <v>15.815635245901639</v>
      </c>
    </row>
    <row r="373" spans="1:22" ht="30" customHeight="1" outlineLevel="5">
      <c r="A373" s="6" t="s">
        <v>52</v>
      </c>
      <c r="B373" s="17" t="s">
        <v>253</v>
      </c>
      <c r="C373" s="17" t="s">
        <v>257</v>
      </c>
      <c r="D373" s="17" t="s">
        <v>259</v>
      </c>
      <c r="E373" s="17" t="s">
        <v>36</v>
      </c>
      <c r="F373" s="17" t="s">
        <v>12</v>
      </c>
      <c r="G373" s="17"/>
      <c r="H373" s="17" t="s">
        <v>53</v>
      </c>
      <c r="I373" s="17"/>
      <c r="J373" s="17"/>
      <c r="K373" s="17"/>
      <c r="L373" s="40">
        <v>19799</v>
      </c>
      <c r="M373" s="29">
        <v>19799</v>
      </c>
      <c r="N373" s="29">
        <v>0</v>
      </c>
      <c r="O373" s="29">
        <v>19799</v>
      </c>
      <c r="P373" s="29">
        <v>0</v>
      </c>
      <c r="Q373" s="29">
        <v>19799</v>
      </c>
      <c r="R373" s="29">
        <v>0</v>
      </c>
      <c r="S373" s="27">
        <v>0</v>
      </c>
      <c r="T373" s="27">
        <v>0</v>
      </c>
      <c r="U373" s="31">
        <v>0</v>
      </c>
      <c r="V373" s="18">
        <f t="shared" si="131"/>
        <v>0</v>
      </c>
    </row>
    <row r="374" spans="1:22" ht="21" customHeight="1" outlineLevel="5">
      <c r="A374" s="6" t="s">
        <v>39</v>
      </c>
      <c r="B374" s="17" t="s">
        <v>253</v>
      </c>
      <c r="C374" s="17" t="s">
        <v>257</v>
      </c>
      <c r="D374" s="17" t="s">
        <v>259</v>
      </c>
      <c r="E374" s="17" t="s">
        <v>36</v>
      </c>
      <c r="F374" s="17" t="s">
        <v>12</v>
      </c>
      <c r="G374" s="17"/>
      <c r="H374" s="17" t="s">
        <v>40</v>
      </c>
      <c r="I374" s="17"/>
      <c r="J374" s="17"/>
      <c r="K374" s="17"/>
      <c r="L374" s="40">
        <v>97300</v>
      </c>
      <c r="M374" s="29">
        <v>97300</v>
      </c>
      <c r="N374" s="29">
        <v>0</v>
      </c>
      <c r="O374" s="29">
        <v>97300</v>
      </c>
      <c r="P374" s="29">
        <v>0</v>
      </c>
      <c r="Q374" s="29">
        <v>97300</v>
      </c>
      <c r="R374" s="29">
        <v>0</v>
      </c>
      <c r="S374" s="27">
        <v>0</v>
      </c>
      <c r="T374" s="27">
        <v>0</v>
      </c>
      <c r="U374" s="31">
        <v>18786.259999999998</v>
      </c>
      <c r="V374" s="18">
        <f t="shared" si="131"/>
        <v>19.307564234326826</v>
      </c>
    </row>
    <row r="375" spans="1:22" ht="34.5" customHeight="1" outlineLevel="5">
      <c r="A375" s="6" t="s">
        <v>41</v>
      </c>
      <c r="B375" s="17" t="s">
        <v>253</v>
      </c>
      <c r="C375" s="17" t="s">
        <v>257</v>
      </c>
      <c r="D375" s="17" t="s">
        <v>259</v>
      </c>
      <c r="E375" s="17" t="s">
        <v>36</v>
      </c>
      <c r="F375" s="17" t="s">
        <v>12</v>
      </c>
      <c r="G375" s="17"/>
      <c r="H375" s="17" t="s">
        <v>42</v>
      </c>
      <c r="I375" s="17"/>
      <c r="J375" s="17"/>
      <c r="K375" s="17"/>
      <c r="L375" s="40">
        <v>300000</v>
      </c>
      <c r="M375" s="29">
        <v>300000</v>
      </c>
      <c r="N375" s="29">
        <v>0</v>
      </c>
      <c r="O375" s="29">
        <v>300000</v>
      </c>
      <c r="P375" s="29">
        <v>0</v>
      </c>
      <c r="Q375" s="29">
        <v>300000</v>
      </c>
      <c r="R375" s="29">
        <v>0</v>
      </c>
      <c r="S375" s="27">
        <v>0</v>
      </c>
      <c r="T375" s="27">
        <v>0</v>
      </c>
      <c r="U375" s="31">
        <v>110191.11</v>
      </c>
      <c r="V375" s="18">
        <f t="shared" si="131"/>
        <v>36.730370000000001</v>
      </c>
    </row>
    <row r="376" spans="1:22" ht="19.5" customHeight="1" outlineLevel="5">
      <c r="A376" s="6" t="s">
        <v>72</v>
      </c>
      <c r="B376" s="17" t="s">
        <v>253</v>
      </c>
      <c r="C376" s="17" t="s">
        <v>257</v>
      </c>
      <c r="D376" s="17" t="s">
        <v>259</v>
      </c>
      <c r="E376" s="17" t="s">
        <v>36</v>
      </c>
      <c r="F376" s="17" t="s">
        <v>12</v>
      </c>
      <c r="G376" s="17"/>
      <c r="H376" s="17" t="s">
        <v>73</v>
      </c>
      <c r="I376" s="17"/>
      <c r="J376" s="17"/>
      <c r="K376" s="17"/>
      <c r="L376" s="40">
        <v>4200</v>
      </c>
      <c r="M376" s="29">
        <v>4200</v>
      </c>
      <c r="N376" s="29">
        <v>0</v>
      </c>
      <c r="O376" s="29">
        <v>4200</v>
      </c>
      <c r="P376" s="29">
        <v>0</v>
      </c>
      <c r="Q376" s="29">
        <v>4200</v>
      </c>
      <c r="R376" s="29">
        <v>0</v>
      </c>
      <c r="S376" s="27">
        <v>0</v>
      </c>
      <c r="T376" s="27">
        <v>0</v>
      </c>
      <c r="U376" s="31">
        <v>4022.86</v>
      </c>
      <c r="V376" s="18">
        <f t="shared" si="131"/>
        <v>95.782380952380947</v>
      </c>
    </row>
    <row r="377" spans="1:22" ht="34.5" customHeight="1" outlineLevel="5">
      <c r="A377" s="6" t="s">
        <v>122</v>
      </c>
      <c r="B377" s="17" t="s">
        <v>253</v>
      </c>
      <c r="C377" s="17" t="s">
        <v>257</v>
      </c>
      <c r="D377" s="17" t="s">
        <v>259</v>
      </c>
      <c r="E377" s="17" t="s">
        <v>36</v>
      </c>
      <c r="F377" s="17" t="s">
        <v>12</v>
      </c>
      <c r="G377" s="17"/>
      <c r="H377" s="17" t="s">
        <v>123</v>
      </c>
      <c r="I377" s="17"/>
      <c r="J377" s="17"/>
      <c r="K377" s="17"/>
      <c r="L377" s="40">
        <v>201</v>
      </c>
      <c r="M377" s="29">
        <v>201</v>
      </c>
      <c r="N377" s="29">
        <v>0</v>
      </c>
      <c r="O377" s="29">
        <v>201</v>
      </c>
      <c r="P377" s="29">
        <v>0</v>
      </c>
      <c r="Q377" s="29">
        <v>201</v>
      </c>
      <c r="R377" s="29">
        <v>0</v>
      </c>
      <c r="S377" s="27">
        <v>0</v>
      </c>
      <c r="T377" s="27">
        <v>0</v>
      </c>
      <c r="U377" s="31">
        <v>0</v>
      </c>
      <c r="V377" s="18">
        <f t="shared" si="131"/>
        <v>0</v>
      </c>
    </row>
    <row r="378" spans="1:22" ht="18" customHeight="1" outlineLevel="5">
      <c r="A378" s="6" t="s">
        <v>108</v>
      </c>
      <c r="B378" s="17" t="s">
        <v>253</v>
      </c>
      <c r="C378" s="17" t="s">
        <v>257</v>
      </c>
      <c r="D378" s="17" t="s">
        <v>259</v>
      </c>
      <c r="E378" s="17" t="s">
        <v>36</v>
      </c>
      <c r="F378" s="17" t="s">
        <v>12</v>
      </c>
      <c r="G378" s="17"/>
      <c r="H378" s="17" t="s">
        <v>109</v>
      </c>
      <c r="I378" s="17"/>
      <c r="J378" s="17"/>
      <c r="K378" s="17"/>
      <c r="L378" s="40">
        <v>2700</v>
      </c>
      <c r="M378" s="29">
        <v>2700</v>
      </c>
      <c r="N378" s="29">
        <v>0</v>
      </c>
      <c r="O378" s="29">
        <v>2700</v>
      </c>
      <c r="P378" s="29">
        <v>0</v>
      </c>
      <c r="Q378" s="29">
        <v>2700</v>
      </c>
      <c r="R378" s="29">
        <v>0</v>
      </c>
      <c r="S378" s="27">
        <v>0</v>
      </c>
      <c r="T378" s="27">
        <v>0</v>
      </c>
      <c r="U378" s="31">
        <v>1461.65</v>
      </c>
      <c r="V378" s="18">
        <f t="shared" si="131"/>
        <v>54.135185185185186</v>
      </c>
    </row>
    <row r="379" spans="1:22" ht="18" customHeight="1" outlineLevel="4">
      <c r="A379" s="6" t="s">
        <v>58</v>
      </c>
      <c r="B379" s="17" t="s">
        <v>253</v>
      </c>
      <c r="C379" s="17" t="s">
        <v>257</v>
      </c>
      <c r="D379" s="17" t="s">
        <v>259</v>
      </c>
      <c r="E379" s="17" t="s">
        <v>59</v>
      </c>
      <c r="F379" s="17" t="s">
        <v>12</v>
      </c>
      <c r="G379" s="17"/>
      <c r="H379" s="17"/>
      <c r="I379" s="17"/>
      <c r="J379" s="17"/>
      <c r="K379" s="17"/>
      <c r="L379" s="40">
        <f>L380+L381</f>
        <v>8000</v>
      </c>
      <c r="M379" s="27">
        <f t="shared" ref="M379:U379" si="144">M380+M381</f>
        <v>8000</v>
      </c>
      <c r="N379" s="27">
        <f t="shared" si="144"/>
        <v>0</v>
      </c>
      <c r="O379" s="27">
        <f t="shared" si="144"/>
        <v>8000</v>
      </c>
      <c r="P379" s="27">
        <f t="shared" si="144"/>
        <v>0</v>
      </c>
      <c r="Q379" s="27">
        <f t="shared" si="144"/>
        <v>8000</v>
      </c>
      <c r="R379" s="27">
        <f t="shared" si="144"/>
        <v>0</v>
      </c>
      <c r="S379" s="27">
        <f t="shared" si="144"/>
        <v>0</v>
      </c>
      <c r="T379" s="27">
        <f t="shared" si="144"/>
        <v>0</v>
      </c>
      <c r="U379" s="28">
        <f t="shared" si="144"/>
        <v>2476.8300000000004</v>
      </c>
      <c r="V379" s="18">
        <f t="shared" si="131"/>
        <v>30.960375000000006</v>
      </c>
    </row>
    <row r="380" spans="1:22" ht="20.25" customHeight="1" outlineLevel="5">
      <c r="A380" s="6" t="s">
        <v>56</v>
      </c>
      <c r="B380" s="17" t="s">
        <v>253</v>
      </c>
      <c r="C380" s="17" t="s">
        <v>257</v>
      </c>
      <c r="D380" s="17" t="s">
        <v>259</v>
      </c>
      <c r="E380" s="17" t="s">
        <v>59</v>
      </c>
      <c r="F380" s="17" t="s">
        <v>12</v>
      </c>
      <c r="G380" s="17"/>
      <c r="H380" s="17" t="s">
        <v>57</v>
      </c>
      <c r="I380" s="17"/>
      <c r="J380" s="17"/>
      <c r="K380" s="17"/>
      <c r="L380" s="40">
        <f>8000-700</f>
        <v>7300</v>
      </c>
      <c r="M380" s="29">
        <v>8000</v>
      </c>
      <c r="N380" s="29">
        <v>0</v>
      </c>
      <c r="O380" s="29">
        <v>8000</v>
      </c>
      <c r="P380" s="29">
        <v>0</v>
      </c>
      <c r="Q380" s="29">
        <v>8000</v>
      </c>
      <c r="R380" s="29">
        <v>0</v>
      </c>
      <c r="S380" s="27">
        <v>0</v>
      </c>
      <c r="T380" s="27">
        <v>0</v>
      </c>
      <c r="U380" s="31">
        <v>2352.8200000000002</v>
      </c>
      <c r="V380" s="18">
        <f t="shared" si="131"/>
        <v>32.230410958904109</v>
      </c>
    </row>
    <row r="381" spans="1:22" ht="17.25" customHeight="1" outlineLevel="5">
      <c r="A381" s="6" t="s">
        <v>304</v>
      </c>
      <c r="B381" s="17"/>
      <c r="C381" s="17"/>
      <c r="D381" s="17"/>
      <c r="E381" s="39">
        <v>853</v>
      </c>
      <c r="F381" s="17"/>
      <c r="G381" s="17"/>
      <c r="H381" s="39">
        <v>12902</v>
      </c>
      <c r="I381" s="17"/>
      <c r="J381" s="17"/>
      <c r="K381" s="17"/>
      <c r="L381" s="40">
        <v>700</v>
      </c>
      <c r="M381" s="29"/>
      <c r="N381" s="29"/>
      <c r="O381" s="29"/>
      <c r="P381" s="29"/>
      <c r="Q381" s="29"/>
      <c r="R381" s="29"/>
      <c r="S381" s="27"/>
      <c r="T381" s="27"/>
      <c r="U381" s="38">
        <v>124.01</v>
      </c>
      <c r="V381" s="18">
        <f t="shared" si="131"/>
        <v>17.715714285714288</v>
      </c>
    </row>
    <row r="382" spans="1:22" ht="15" customHeight="1" outlineLevel="1">
      <c r="A382" s="6" t="s">
        <v>193</v>
      </c>
      <c r="B382" s="17" t="s">
        <v>253</v>
      </c>
      <c r="C382" s="17" t="s">
        <v>194</v>
      </c>
      <c r="D382" s="17" t="s">
        <v>11</v>
      </c>
      <c r="E382" s="17" t="s">
        <v>12</v>
      </c>
      <c r="F382" s="17" t="s">
        <v>12</v>
      </c>
      <c r="G382" s="17"/>
      <c r="H382" s="17"/>
      <c r="I382" s="17"/>
      <c r="J382" s="17"/>
      <c r="K382" s="17"/>
      <c r="L382" s="40">
        <f>L383+L388</f>
        <v>1229673</v>
      </c>
      <c r="M382" s="27">
        <f t="shared" ref="M382:U382" si="145">M383+M388</f>
        <v>1229673</v>
      </c>
      <c r="N382" s="27">
        <f t="shared" si="145"/>
        <v>0</v>
      </c>
      <c r="O382" s="27">
        <f t="shared" si="145"/>
        <v>1229673</v>
      </c>
      <c r="P382" s="27">
        <f t="shared" si="145"/>
        <v>0</v>
      </c>
      <c r="Q382" s="27">
        <f t="shared" si="145"/>
        <v>1229673</v>
      </c>
      <c r="R382" s="27">
        <f t="shared" si="145"/>
        <v>0</v>
      </c>
      <c r="S382" s="27">
        <f t="shared" si="145"/>
        <v>0</v>
      </c>
      <c r="T382" s="27">
        <f t="shared" si="145"/>
        <v>0</v>
      </c>
      <c r="U382" s="28">
        <f t="shared" si="145"/>
        <v>298253.38</v>
      </c>
      <c r="V382" s="18">
        <f t="shared" si="131"/>
        <v>24.254690474622116</v>
      </c>
    </row>
    <row r="383" spans="1:22" ht="15" customHeight="1" outlineLevel="2">
      <c r="A383" s="6" t="s">
        <v>217</v>
      </c>
      <c r="B383" s="17" t="s">
        <v>253</v>
      </c>
      <c r="C383" s="17" t="s">
        <v>218</v>
      </c>
      <c r="D383" s="17" t="s">
        <v>11</v>
      </c>
      <c r="E383" s="17" t="s">
        <v>12</v>
      </c>
      <c r="F383" s="17" t="s">
        <v>12</v>
      </c>
      <c r="G383" s="17"/>
      <c r="H383" s="17"/>
      <c r="I383" s="17"/>
      <c r="J383" s="17"/>
      <c r="K383" s="17"/>
      <c r="L383" s="40">
        <f>L384</f>
        <v>1193562</v>
      </c>
      <c r="M383" s="27">
        <f t="shared" ref="M383:U384" si="146">M384</f>
        <v>1193562</v>
      </c>
      <c r="N383" s="27">
        <f t="shared" si="146"/>
        <v>0</v>
      </c>
      <c r="O383" s="27">
        <f t="shared" si="146"/>
        <v>1193562</v>
      </c>
      <c r="P383" s="27">
        <f t="shared" si="146"/>
        <v>0</v>
      </c>
      <c r="Q383" s="27">
        <f t="shared" si="146"/>
        <v>1193562</v>
      </c>
      <c r="R383" s="27">
        <f t="shared" si="146"/>
        <v>0</v>
      </c>
      <c r="S383" s="27">
        <f t="shared" si="146"/>
        <v>0</v>
      </c>
      <c r="T383" s="27">
        <f t="shared" si="146"/>
        <v>0</v>
      </c>
      <c r="U383" s="28">
        <f t="shared" si="146"/>
        <v>298253.38</v>
      </c>
      <c r="V383" s="18">
        <f t="shared" si="131"/>
        <v>24.988511698596302</v>
      </c>
    </row>
    <row r="384" spans="1:22" ht="47.25" customHeight="1" outlineLevel="3">
      <c r="A384" s="6" t="s">
        <v>266</v>
      </c>
      <c r="B384" s="17" t="s">
        <v>253</v>
      </c>
      <c r="C384" s="17" t="s">
        <v>218</v>
      </c>
      <c r="D384" s="17" t="s">
        <v>267</v>
      </c>
      <c r="E384" s="17" t="s">
        <v>12</v>
      </c>
      <c r="F384" s="17" t="s">
        <v>12</v>
      </c>
      <c r="G384" s="17"/>
      <c r="H384" s="17"/>
      <c r="I384" s="17"/>
      <c r="J384" s="17"/>
      <c r="K384" s="17"/>
      <c r="L384" s="40">
        <f>L385</f>
        <v>1193562</v>
      </c>
      <c r="M384" s="27">
        <f t="shared" si="146"/>
        <v>1193562</v>
      </c>
      <c r="N384" s="27">
        <f t="shared" si="146"/>
        <v>0</v>
      </c>
      <c r="O384" s="27">
        <f t="shared" si="146"/>
        <v>1193562</v>
      </c>
      <c r="P384" s="27">
        <f t="shared" si="146"/>
        <v>0</v>
      </c>
      <c r="Q384" s="27">
        <f t="shared" si="146"/>
        <v>1193562</v>
      </c>
      <c r="R384" s="27">
        <f t="shared" si="146"/>
        <v>0</v>
      </c>
      <c r="S384" s="27">
        <f t="shared" si="146"/>
        <v>0</v>
      </c>
      <c r="T384" s="27">
        <f t="shared" si="146"/>
        <v>0</v>
      </c>
      <c r="U384" s="28">
        <f t="shared" si="146"/>
        <v>298253.38</v>
      </c>
      <c r="V384" s="18">
        <f t="shared" si="131"/>
        <v>24.988511698596302</v>
      </c>
    </row>
    <row r="385" spans="1:22" ht="32.25" customHeight="1" outlineLevel="4">
      <c r="A385" s="6" t="s">
        <v>221</v>
      </c>
      <c r="B385" s="17" t="s">
        <v>253</v>
      </c>
      <c r="C385" s="17" t="s">
        <v>218</v>
      </c>
      <c r="D385" s="17" t="s">
        <v>267</v>
      </c>
      <c r="E385" s="17" t="s">
        <v>222</v>
      </c>
      <c r="F385" s="17" t="s">
        <v>12</v>
      </c>
      <c r="G385" s="17"/>
      <c r="H385" s="17"/>
      <c r="I385" s="17"/>
      <c r="J385" s="17"/>
      <c r="K385" s="17"/>
      <c r="L385" s="40">
        <f>L386+L387</f>
        <v>1193562</v>
      </c>
      <c r="M385" s="27">
        <f t="shared" ref="M385:U385" si="147">M386+M387</f>
        <v>1193562</v>
      </c>
      <c r="N385" s="27">
        <f t="shared" si="147"/>
        <v>0</v>
      </c>
      <c r="O385" s="27">
        <f t="shared" si="147"/>
        <v>1193562</v>
      </c>
      <c r="P385" s="27">
        <f t="shared" si="147"/>
        <v>0</v>
      </c>
      <c r="Q385" s="27">
        <f t="shared" si="147"/>
        <v>1193562</v>
      </c>
      <c r="R385" s="27">
        <f t="shared" si="147"/>
        <v>0</v>
      </c>
      <c r="S385" s="27">
        <f t="shared" si="147"/>
        <v>0</v>
      </c>
      <c r="T385" s="27">
        <f t="shared" si="147"/>
        <v>0</v>
      </c>
      <c r="U385" s="28">
        <f t="shared" si="147"/>
        <v>298253.38</v>
      </c>
      <c r="V385" s="18">
        <f t="shared" si="131"/>
        <v>24.988511698596302</v>
      </c>
    </row>
    <row r="386" spans="1:22" ht="30" customHeight="1" outlineLevel="5">
      <c r="A386" s="6" t="s">
        <v>211</v>
      </c>
      <c r="B386" s="17" t="s">
        <v>253</v>
      </c>
      <c r="C386" s="17" t="s">
        <v>218</v>
      </c>
      <c r="D386" s="17" t="s">
        <v>267</v>
      </c>
      <c r="E386" s="17" t="s">
        <v>222</v>
      </c>
      <c r="F386" s="17" t="s">
        <v>12</v>
      </c>
      <c r="G386" s="17"/>
      <c r="H386" s="17" t="s">
        <v>212</v>
      </c>
      <c r="I386" s="17"/>
      <c r="J386" s="17"/>
      <c r="K386" s="17"/>
      <c r="L386" s="40">
        <v>1092177.7</v>
      </c>
      <c r="M386" s="29">
        <v>1092177.7</v>
      </c>
      <c r="N386" s="29">
        <v>0</v>
      </c>
      <c r="O386" s="29">
        <v>1092177.7</v>
      </c>
      <c r="P386" s="29">
        <v>0</v>
      </c>
      <c r="Q386" s="29">
        <v>1092177.7</v>
      </c>
      <c r="R386" s="29">
        <v>0</v>
      </c>
      <c r="S386" s="27">
        <v>0</v>
      </c>
      <c r="T386" s="27">
        <v>0</v>
      </c>
      <c r="U386" s="31">
        <v>197333.08</v>
      </c>
      <c r="V386" s="18">
        <f t="shared" si="131"/>
        <v>18.067854708991035</v>
      </c>
    </row>
    <row r="387" spans="1:22" ht="31.5" customHeight="1" outlineLevel="5">
      <c r="A387" s="6" t="s">
        <v>213</v>
      </c>
      <c r="B387" s="17" t="s">
        <v>253</v>
      </c>
      <c r="C387" s="17" t="s">
        <v>218</v>
      </c>
      <c r="D387" s="17" t="s">
        <v>267</v>
      </c>
      <c r="E387" s="17" t="s">
        <v>222</v>
      </c>
      <c r="F387" s="17" t="s">
        <v>12</v>
      </c>
      <c r="G387" s="17"/>
      <c r="H387" s="17" t="s">
        <v>214</v>
      </c>
      <c r="I387" s="17"/>
      <c r="J387" s="17"/>
      <c r="K387" s="17"/>
      <c r="L387" s="40">
        <v>101384.3</v>
      </c>
      <c r="M387" s="29">
        <v>101384.3</v>
      </c>
      <c r="N387" s="29">
        <v>0</v>
      </c>
      <c r="O387" s="29">
        <v>101384.3</v>
      </c>
      <c r="P387" s="29">
        <v>0</v>
      </c>
      <c r="Q387" s="29">
        <v>101384.3</v>
      </c>
      <c r="R387" s="29">
        <v>0</v>
      </c>
      <c r="S387" s="27">
        <v>0</v>
      </c>
      <c r="T387" s="27">
        <v>0</v>
      </c>
      <c r="U387" s="31">
        <v>100920.3</v>
      </c>
      <c r="V387" s="18">
        <f t="shared" si="131"/>
        <v>99.542335450360653</v>
      </c>
    </row>
    <row r="388" spans="1:22" ht="18" customHeight="1" outlineLevel="2">
      <c r="A388" s="6" t="s">
        <v>227</v>
      </c>
      <c r="B388" s="17" t="s">
        <v>253</v>
      </c>
      <c r="C388" s="17" t="s">
        <v>228</v>
      </c>
      <c r="D388" s="17" t="s">
        <v>11</v>
      </c>
      <c r="E388" s="17" t="s">
        <v>12</v>
      </c>
      <c r="F388" s="17" t="s">
        <v>12</v>
      </c>
      <c r="G388" s="17"/>
      <c r="H388" s="17"/>
      <c r="I388" s="17"/>
      <c r="J388" s="17"/>
      <c r="K388" s="17"/>
      <c r="L388" s="40">
        <f>L389</f>
        <v>36111</v>
      </c>
      <c r="M388" s="27">
        <f t="shared" ref="M388:U390" si="148">M389</f>
        <v>36111</v>
      </c>
      <c r="N388" s="27">
        <f t="shared" si="148"/>
        <v>0</v>
      </c>
      <c r="O388" s="27">
        <f t="shared" si="148"/>
        <v>36111</v>
      </c>
      <c r="P388" s="27">
        <f t="shared" si="148"/>
        <v>0</v>
      </c>
      <c r="Q388" s="27">
        <f t="shared" si="148"/>
        <v>36111</v>
      </c>
      <c r="R388" s="27">
        <f t="shared" si="148"/>
        <v>0</v>
      </c>
      <c r="S388" s="27">
        <f t="shared" si="148"/>
        <v>0</v>
      </c>
      <c r="T388" s="27">
        <f t="shared" si="148"/>
        <v>0</v>
      </c>
      <c r="U388" s="28">
        <f t="shared" si="148"/>
        <v>0</v>
      </c>
      <c r="V388" s="18">
        <f t="shared" si="131"/>
        <v>0</v>
      </c>
    </row>
    <row r="389" spans="1:22" ht="21.75" customHeight="1" outlineLevel="3">
      <c r="A389" s="6" t="s">
        <v>268</v>
      </c>
      <c r="B389" s="17" t="s">
        <v>253</v>
      </c>
      <c r="C389" s="17" t="s">
        <v>228</v>
      </c>
      <c r="D389" s="17" t="s">
        <v>269</v>
      </c>
      <c r="E389" s="17" t="s">
        <v>12</v>
      </c>
      <c r="F389" s="17" t="s">
        <v>12</v>
      </c>
      <c r="G389" s="17"/>
      <c r="H389" s="17"/>
      <c r="I389" s="17"/>
      <c r="J389" s="17"/>
      <c r="K389" s="17"/>
      <c r="L389" s="40">
        <f>L390</f>
        <v>36111</v>
      </c>
      <c r="M389" s="27">
        <f t="shared" si="148"/>
        <v>36111</v>
      </c>
      <c r="N389" s="27">
        <f t="shared" si="148"/>
        <v>0</v>
      </c>
      <c r="O389" s="27">
        <f t="shared" si="148"/>
        <v>36111</v>
      </c>
      <c r="P389" s="27">
        <f t="shared" si="148"/>
        <v>0</v>
      </c>
      <c r="Q389" s="27">
        <f t="shared" si="148"/>
        <v>36111</v>
      </c>
      <c r="R389" s="27">
        <f t="shared" si="148"/>
        <v>0</v>
      </c>
      <c r="S389" s="27">
        <f t="shared" si="148"/>
        <v>0</v>
      </c>
      <c r="T389" s="27">
        <f t="shared" si="148"/>
        <v>0</v>
      </c>
      <c r="U389" s="28">
        <f t="shared" si="148"/>
        <v>0</v>
      </c>
      <c r="V389" s="18">
        <f t="shared" si="131"/>
        <v>0</v>
      </c>
    </row>
    <row r="390" spans="1:22" ht="35.25" customHeight="1" outlineLevel="4">
      <c r="A390" s="6" t="s">
        <v>35</v>
      </c>
      <c r="B390" s="17" t="s">
        <v>253</v>
      </c>
      <c r="C390" s="17" t="s">
        <v>228</v>
      </c>
      <c r="D390" s="17" t="s">
        <v>269</v>
      </c>
      <c r="E390" s="17" t="s">
        <v>36</v>
      </c>
      <c r="F390" s="17" t="s">
        <v>12</v>
      </c>
      <c r="G390" s="17"/>
      <c r="H390" s="17"/>
      <c r="I390" s="17"/>
      <c r="J390" s="17"/>
      <c r="K390" s="17"/>
      <c r="L390" s="40">
        <f>L391</f>
        <v>36111</v>
      </c>
      <c r="M390" s="27">
        <f t="shared" si="148"/>
        <v>36111</v>
      </c>
      <c r="N390" s="27">
        <f t="shared" si="148"/>
        <v>0</v>
      </c>
      <c r="O390" s="27">
        <f t="shared" si="148"/>
        <v>36111</v>
      </c>
      <c r="P390" s="27">
        <f t="shared" si="148"/>
        <v>0</v>
      </c>
      <c r="Q390" s="27">
        <f t="shared" si="148"/>
        <v>36111</v>
      </c>
      <c r="R390" s="27">
        <f t="shared" si="148"/>
        <v>0</v>
      </c>
      <c r="S390" s="27">
        <f t="shared" si="148"/>
        <v>0</v>
      </c>
      <c r="T390" s="27">
        <f t="shared" si="148"/>
        <v>0</v>
      </c>
      <c r="U390" s="28">
        <f t="shared" si="148"/>
        <v>0</v>
      </c>
      <c r="V390" s="18">
        <f t="shared" si="131"/>
        <v>0</v>
      </c>
    </row>
    <row r="391" spans="1:22" ht="19.5" customHeight="1" outlineLevel="5">
      <c r="A391" s="6" t="s">
        <v>144</v>
      </c>
      <c r="B391" s="17" t="s">
        <v>253</v>
      </c>
      <c r="C391" s="17" t="s">
        <v>228</v>
      </c>
      <c r="D391" s="17" t="s">
        <v>269</v>
      </c>
      <c r="E391" s="17" t="s">
        <v>36</v>
      </c>
      <c r="F391" s="17" t="s">
        <v>12</v>
      </c>
      <c r="G391" s="17"/>
      <c r="H391" s="17" t="s">
        <v>145</v>
      </c>
      <c r="I391" s="17"/>
      <c r="J391" s="17"/>
      <c r="K391" s="17"/>
      <c r="L391" s="40">
        <v>36111</v>
      </c>
      <c r="M391" s="29">
        <v>36111</v>
      </c>
      <c r="N391" s="29">
        <v>0</v>
      </c>
      <c r="O391" s="29">
        <v>36111</v>
      </c>
      <c r="P391" s="29">
        <v>0</v>
      </c>
      <c r="Q391" s="29">
        <v>36111</v>
      </c>
      <c r="R391" s="29">
        <v>0</v>
      </c>
      <c r="S391" s="27">
        <v>0</v>
      </c>
      <c r="T391" s="27">
        <v>0</v>
      </c>
      <c r="U391" s="31">
        <v>0</v>
      </c>
      <c r="V391" s="18">
        <f t="shared" si="131"/>
        <v>0</v>
      </c>
    </row>
    <row r="392" spans="1:22" s="3" customFormat="1" ht="36.75" customHeight="1">
      <c r="A392" s="5" t="s">
        <v>270</v>
      </c>
      <c r="B392" s="15" t="s">
        <v>271</v>
      </c>
      <c r="C392" s="15" t="s">
        <v>10</v>
      </c>
      <c r="D392" s="15" t="s">
        <v>11</v>
      </c>
      <c r="E392" s="15" t="s">
        <v>12</v>
      </c>
      <c r="F392" s="15" t="s">
        <v>12</v>
      </c>
      <c r="G392" s="15"/>
      <c r="H392" s="15"/>
      <c r="I392" s="15"/>
      <c r="J392" s="15"/>
      <c r="K392" s="15"/>
      <c r="L392" s="42">
        <f>L393+L412</f>
        <v>3205000</v>
      </c>
      <c r="M392" s="25">
        <f t="shared" ref="M392:U392" si="149">M393+M412</f>
        <v>3205000</v>
      </c>
      <c r="N392" s="25">
        <f t="shared" si="149"/>
        <v>0</v>
      </c>
      <c r="O392" s="25">
        <f t="shared" si="149"/>
        <v>3205000</v>
      </c>
      <c r="P392" s="25">
        <f t="shared" si="149"/>
        <v>0</v>
      </c>
      <c r="Q392" s="25">
        <f t="shared" si="149"/>
        <v>3205000</v>
      </c>
      <c r="R392" s="25">
        <f t="shared" si="149"/>
        <v>0</v>
      </c>
      <c r="S392" s="25">
        <f t="shared" si="149"/>
        <v>0</v>
      </c>
      <c r="T392" s="25">
        <f t="shared" si="149"/>
        <v>0</v>
      </c>
      <c r="U392" s="26">
        <f t="shared" si="149"/>
        <v>773885.62</v>
      </c>
      <c r="V392" s="18">
        <f t="shared" si="131"/>
        <v>24.146197191887676</v>
      </c>
    </row>
    <row r="393" spans="1:22" ht="15" customHeight="1" outlineLevel="1">
      <c r="A393" s="6" t="s">
        <v>13</v>
      </c>
      <c r="B393" s="17" t="s">
        <v>271</v>
      </c>
      <c r="C393" s="17" t="s">
        <v>14</v>
      </c>
      <c r="D393" s="17" t="s">
        <v>11</v>
      </c>
      <c r="E393" s="17" t="s">
        <v>12</v>
      </c>
      <c r="F393" s="17" t="s">
        <v>12</v>
      </c>
      <c r="G393" s="17"/>
      <c r="H393" s="17"/>
      <c r="I393" s="17"/>
      <c r="J393" s="17"/>
      <c r="K393" s="17"/>
      <c r="L393" s="40">
        <f>L394</f>
        <v>2205000</v>
      </c>
      <c r="M393" s="27">
        <f t="shared" ref="M393:U394" si="150">M394</f>
        <v>2205000</v>
      </c>
      <c r="N393" s="27">
        <f t="shared" si="150"/>
        <v>0</v>
      </c>
      <c r="O393" s="27">
        <f t="shared" si="150"/>
        <v>2205000</v>
      </c>
      <c r="P393" s="27">
        <f t="shared" si="150"/>
        <v>0</v>
      </c>
      <c r="Q393" s="27">
        <f t="shared" si="150"/>
        <v>2205000</v>
      </c>
      <c r="R393" s="27">
        <f t="shared" si="150"/>
        <v>0</v>
      </c>
      <c r="S393" s="27">
        <f t="shared" si="150"/>
        <v>0</v>
      </c>
      <c r="T393" s="27">
        <f t="shared" si="150"/>
        <v>0</v>
      </c>
      <c r="U393" s="28">
        <f t="shared" si="150"/>
        <v>625335.62</v>
      </c>
      <c r="V393" s="18">
        <f t="shared" si="131"/>
        <v>28.359892063492065</v>
      </c>
    </row>
    <row r="394" spans="1:22" ht="19.5" customHeight="1" outlineLevel="2">
      <c r="A394" s="6" t="s">
        <v>68</v>
      </c>
      <c r="B394" s="17" t="s">
        <v>271</v>
      </c>
      <c r="C394" s="17" t="s">
        <v>69</v>
      </c>
      <c r="D394" s="17" t="s">
        <v>11</v>
      </c>
      <c r="E394" s="17" t="s">
        <v>12</v>
      </c>
      <c r="F394" s="17" t="s">
        <v>12</v>
      </c>
      <c r="G394" s="17"/>
      <c r="H394" s="17"/>
      <c r="I394" s="17"/>
      <c r="J394" s="17"/>
      <c r="K394" s="17"/>
      <c r="L394" s="40">
        <f>L395</f>
        <v>2205000</v>
      </c>
      <c r="M394" s="27">
        <f t="shared" si="150"/>
        <v>2205000</v>
      </c>
      <c r="N394" s="27">
        <f t="shared" si="150"/>
        <v>0</v>
      </c>
      <c r="O394" s="27">
        <f t="shared" si="150"/>
        <v>2205000</v>
      </c>
      <c r="P394" s="27">
        <f t="shared" si="150"/>
        <v>0</v>
      </c>
      <c r="Q394" s="27">
        <f t="shared" si="150"/>
        <v>2205000</v>
      </c>
      <c r="R394" s="27">
        <f t="shared" si="150"/>
        <v>0</v>
      </c>
      <c r="S394" s="27">
        <f t="shared" si="150"/>
        <v>0</v>
      </c>
      <c r="T394" s="27">
        <f t="shared" si="150"/>
        <v>0</v>
      </c>
      <c r="U394" s="28">
        <f t="shared" si="150"/>
        <v>625335.62</v>
      </c>
      <c r="V394" s="18">
        <f t="shared" si="131"/>
        <v>28.359892063492065</v>
      </c>
    </row>
    <row r="395" spans="1:22" ht="36" customHeight="1" outlineLevel="3">
      <c r="A395" s="6" t="s">
        <v>29</v>
      </c>
      <c r="B395" s="17" t="s">
        <v>271</v>
      </c>
      <c r="C395" s="17" t="s">
        <v>69</v>
      </c>
      <c r="D395" s="17" t="s">
        <v>272</v>
      </c>
      <c r="E395" s="17" t="s">
        <v>12</v>
      </c>
      <c r="F395" s="17" t="s">
        <v>12</v>
      </c>
      <c r="G395" s="17"/>
      <c r="H395" s="17"/>
      <c r="I395" s="17"/>
      <c r="J395" s="17"/>
      <c r="K395" s="17"/>
      <c r="L395" s="40">
        <f>L396+L398+L400+L402+L410</f>
        <v>2205000</v>
      </c>
      <c r="M395" s="27">
        <f t="shared" ref="M395:U395" si="151">M396+M398+M400+M402</f>
        <v>2205000</v>
      </c>
      <c r="N395" s="27">
        <f t="shared" si="151"/>
        <v>0</v>
      </c>
      <c r="O395" s="27">
        <f t="shared" si="151"/>
        <v>2205000</v>
      </c>
      <c r="P395" s="27">
        <f t="shared" si="151"/>
        <v>0</v>
      </c>
      <c r="Q395" s="27">
        <f t="shared" si="151"/>
        <v>2205000</v>
      </c>
      <c r="R395" s="27">
        <f t="shared" si="151"/>
        <v>0</v>
      </c>
      <c r="S395" s="27">
        <f t="shared" si="151"/>
        <v>0</v>
      </c>
      <c r="T395" s="27">
        <f t="shared" si="151"/>
        <v>0</v>
      </c>
      <c r="U395" s="28">
        <f t="shared" si="151"/>
        <v>625335.62</v>
      </c>
      <c r="V395" s="18">
        <f t="shared" si="131"/>
        <v>28.359892063492065</v>
      </c>
    </row>
    <row r="396" spans="1:22" ht="38.25" customHeight="1" outlineLevel="4">
      <c r="A396" s="6" t="s">
        <v>19</v>
      </c>
      <c r="B396" s="17" t="s">
        <v>271</v>
      </c>
      <c r="C396" s="17" t="s">
        <v>69</v>
      </c>
      <c r="D396" s="17" t="s">
        <v>272</v>
      </c>
      <c r="E396" s="17" t="s">
        <v>20</v>
      </c>
      <c r="F396" s="17" t="s">
        <v>12</v>
      </c>
      <c r="G396" s="17"/>
      <c r="H396" s="17"/>
      <c r="I396" s="17"/>
      <c r="J396" s="17"/>
      <c r="K396" s="17"/>
      <c r="L396" s="40">
        <f>L397</f>
        <v>1640000</v>
      </c>
      <c r="M396" s="27">
        <f t="shared" ref="M396:U396" si="152">M397</f>
        <v>1640000</v>
      </c>
      <c r="N396" s="27">
        <f t="shared" si="152"/>
        <v>0</v>
      </c>
      <c r="O396" s="27">
        <f t="shared" si="152"/>
        <v>1640000</v>
      </c>
      <c r="P396" s="27">
        <f t="shared" si="152"/>
        <v>0</v>
      </c>
      <c r="Q396" s="27">
        <f t="shared" si="152"/>
        <v>1640000</v>
      </c>
      <c r="R396" s="27">
        <f t="shared" si="152"/>
        <v>0</v>
      </c>
      <c r="S396" s="27">
        <f t="shared" si="152"/>
        <v>0</v>
      </c>
      <c r="T396" s="27">
        <f t="shared" si="152"/>
        <v>0</v>
      </c>
      <c r="U396" s="28">
        <f t="shared" si="152"/>
        <v>469101.34</v>
      </c>
      <c r="V396" s="18">
        <f t="shared" si="131"/>
        <v>28.603740243902443</v>
      </c>
    </row>
    <row r="397" spans="1:22" ht="17.25" customHeight="1" outlineLevel="5">
      <c r="A397" s="6" t="s">
        <v>21</v>
      </c>
      <c r="B397" s="17" t="s">
        <v>271</v>
      </c>
      <c r="C397" s="17" t="s">
        <v>69</v>
      </c>
      <c r="D397" s="17" t="s">
        <v>272</v>
      </c>
      <c r="E397" s="17" t="s">
        <v>20</v>
      </c>
      <c r="F397" s="17" t="s">
        <v>12</v>
      </c>
      <c r="G397" s="17"/>
      <c r="H397" s="17" t="s">
        <v>22</v>
      </c>
      <c r="I397" s="17"/>
      <c r="J397" s="17"/>
      <c r="K397" s="17"/>
      <c r="L397" s="40">
        <v>1640000</v>
      </c>
      <c r="M397" s="29">
        <v>1640000</v>
      </c>
      <c r="N397" s="29">
        <v>0</v>
      </c>
      <c r="O397" s="29">
        <v>1640000</v>
      </c>
      <c r="P397" s="29">
        <v>0</v>
      </c>
      <c r="Q397" s="29">
        <v>1640000</v>
      </c>
      <c r="R397" s="29">
        <v>0</v>
      </c>
      <c r="S397" s="27">
        <v>0</v>
      </c>
      <c r="T397" s="27">
        <v>0</v>
      </c>
      <c r="U397" s="31">
        <v>469101.34</v>
      </c>
      <c r="V397" s="18">
        <f t="shared" si="131"/>
        <v>28.603740243902443</v>
      </c>
    </row>
    <row r="398" spans="1:22" ht="36" customHeight="1" outlineLevel="4">
      <c r="A398" s="6" t="s">
        <v>31</v>
      </c>
      <c r="B398" s="17" t="s">
        <v>271</v>
      </c>
      <c r="C398" s="17" t="s">
        <v>69</v>
      </c>
      <c r="D398" s="17" t="s">
        <v>272</v>
      </c>
      <c r="E398" s="17" t="s">
        <v>32</v>
      </c>
      <c r="F398" s="17" t="s">
        <v>12</v>
      </c>
      <c r="G398" s="17"/>
      <c r="H398" s="17"/>
      <c r="I398" s="17"/>
      <c r="J398" s="17"/>
      <c r="K398" s="17"/>
      <c r="L398" s="40">
        <f>L399</f>
        <v>1000</v>
      </c>
      <c r="M398" s="27">
        <f t="shared" ref="M398:U398" si="153">M399</f>
        <v>1000</v>
      </c>
      <c r="N398" s="27">
        <f t="shared" si="153"/>
        <v>0</v>
      </c>
      <c r="O398" s="27">
        <f t="shared" si="153"/>
        <v>1000</v>
      </c>
      <c r="P398" s="27">
        <f t="shared" si="153"/>
        <v>0</v>
      </c>
      <c r="Q398" s="27">
        <f t="shared" si="153"/>
        <v>1000</v>
      </c>
      <c r="R398" s="27">
        <f t="shared" si="153"/>
        <v>0</v>
      </c>
      <c r="S398" s="27">
        <f t="shared" si="153"/>
        <v>0</v>
      </c>
      <c r="T398" s="27">
        <f t="shared" si="153"/>
        <v>0</v>
      </c>
      <c r="U398" s="28">
        <f t="shared" si="153"/>
        <v>150</v>
      </c>
      <c r="V398" s="18">
        <f t="shared" si="131"/>
        <v>15</v>
      </c>
    </row>
    <row r="399" spans="1:22" ht="16.5" customHeight="1" outlineLevel="5">
      <c r="A399" s="6" t="s">
        <v>33</v>
      </c>
      <c r="B399" s="17" t="s">
        <v>271</v>
      </c>
      <c r="C399" s="17" t="s">
        <v>69</v>
      </c>
      <c r="D399" s="17" t="s">
        <v>272</v>
      </c>
      <c r="E399" s="17" t="s">
        <v>32</v>
      </c>
      <c r="F399" s="17" t="s">
        <v>12</v>
      </c>
      <c r="G399" s="17"/>
      <c r="H399" s="17" t="s">
        <v>34</v>
      </c>
      <c r="I399" s="17"/>
      <c r="J399" s="17"/>
      <c r="K399" s="17"/>
      <c r="L399" s="40">
        <v>1000</v>
      </c>
      <c r="M399" s="29">
        <v>1000</v>
      </c>
      <c r="N399" s="29">
        <v>0</v>
      </c>
      <c r="O399" s="29">
        <v>1000</v>
      </c>
      <c r="P399" s="29">
        <v>0</v>
      </c>
      <c r="Q399" s="29">
        <v>1000</v>
      </c>
      <c r="R399" s="29">
        <v>0</v>
      </c>
      <c r="S399" s="27">
        <v>0</v>
      </c>
      <c r="T399" s="27">
        <v>0</v>
      </c>
      <c r="U399" s="31">
        <v>150</v>
      </c>
      <c r="V399" s="18">
        <f t="shared" si="131"/>
        <v>15</v>
      </c>
    </row>
    <row r="400" spans="1:22" ht="51" customHeight="1" outlineLevel="4">
      <c r="A400" s="6" t="s">
        <v>23</v>
      </c>
      <c r="B400" s="17" t="s">
        <v>271</v>
      </c>
      <c r="C400" s="17" t="s">
        <v>69</v>
      </c>
      <c r="D400" s="17" t="s">
        <v>272</v>
      </c>
      <c r="E400" s="17" t="s">
        <v>24</v>
      </c>
      <c r="F400" s="17" t="s">
        <v>12</v>
      </c>
      <c r="G400" s="17"/>
      <c r="H400" s="17"/>
      <c r="I400" s="17"/>
      <c r="J400" s="17"/>
      <c r="K400" s="17"/>
      <c r="L400" s="40">
        <f>L401</f>
        <v>494000</v>
      </c>
      <c r="M400" s="27">
        <f t="shared" ref="M400:U400" si="154">M401</f>
        <v>494000</v>
      </c>
      <c r="N400" s="27">
        <f t="shared" si="154"/>
        <v>0</v>
      </c>
      <c r="O400" s="27">
        <f t="shared" si="154"/>
        <v>494000</v>
      </c>
      <c r="P400" s="27">
        <f t="shared" si="154"/>
        <v>0</v>
      </c>
      <c r="Q400" s="27">
        <f t="shared" si="154"/>
        <v>494000</v>
      </c>
      <c r="R400" s="27">
        <f t="shared" si="154"/>
        <v>0</v>
      </c>
      <c r="S400" s="27">
        <f t="shared" si="154"/>
        <v>0</v>
      </c>
      <c r="T400" s="27">
        <f t="shared" si="154"/>
        <v>0</v>
      </c>
      <c r="U400" s="28">
        <f t="shared" si="154"/>
        <v>144951.12</v>
      </c>
      <c r="V400" s="18">
        <f t="shared" si="131"/>
        <v>29.342331983805671</v>
      </c>
    </row>
    <row r="401" spans="1:22" ht="30" customHeight="1" outlineLevel="5">
      <c r="A401" s="6" t="s">
        <v>25</v>
      </c>
      <c r="B401" s="17" t="s">
        <v>271</v>
      </c>
      <c r="C401" s="17" t="s">
        <v>69</v>
      </c>
      <c r="D401" s="17" t="s">
        <v>272</v>
      </c>
      <c r="E401" s="17" t="s">
        <v>24</v>
      </c>
      <c r="F401" s="17" t="s">
        <v>12</v>
      </c>
      <c r="G401" s="17"/>
      <c r="H401" s="17" t="s">
        <v>26</v>
      </c>
      <c r="I401" s="17"/>
      <c r="J401" s="17"/>
      <c r="K401" s="17"/>
      <c r="L401" s="40">
        <v>494000</v>
      </c>
      <c r="M401" s="29">
        <v>494000</v>
      </c>
      <c r="N401" s="29">
        <v>0</v>
      </c>
      <c r="O401" s="29">
        <v>494000</v>
      </c>
      <c r="P401" s="29">
        <v>0</v>
      </c>
      <c r="Q401" s="29">
        <v>494000</v>
      </c>
      <c r="R401" s="29">
        <v>0</v>
      </c>
      <c r="S401" s="27">
        <v>0</v>
      </c>
      <c r="T401" s="27">
        <v>0</v>
      </c>
      <c r="U401" s="31">
        <v>144951.12</v>
      </c>
      <c r="V401" s="18">
        <f t="shared" si="131"/>
        <v>29.342331983805671</v>
      </c>
    </row>
    <row r="402" spans="1:22" ht="34.5" customHeight="1" outlineLevel="4">
      <c r="A402" s="6" t="s">
        <v>35</v>
      </c>
      <c r="B402" s="17" t="s">
        <v>271</v>
      </c>
      <c r="C402" s="17" t="s">
        <v>69</v>
      </c>
      <c r="D402" s="17" t="s">
        <v>272</v>
      </c>
      <c r="E402" s="17" t="s">
        <v>36</v>
      </c>
      <c r="F402" s="17" t="s">
        <v>12</v>
      </c>
      <c r="G402" s="17"/>
      <c r="H402" s="17"/>
      <c r="I402" s="17"/>
      <c r="J402" s="17"/>
      <c r="K402" s="17"/>
      <c r="L402" s="40">
        <f>L403+L404+L405+L406+L407+L408+L409</f>
        <v>67000</v>
      </c>
      <c r="M402" s="27">
        <f t="shared" ref="M402:U402" si="155">M403+M404+M405+M406+M407+M408+M409</f>
        <v>70000</v>
      </c>
      <c r="N402" s="27">
        <f t="shared" si="155"/>
        <v>0</v>
      </c>
      <c r="O402" s="27">
        <f t="shared" si="155"/>
        <v>70000</v>
      </c>
      <c r="P402" s="27">
        <f t="shared" si="155"/>
        <v>0</v>
      </c>
      <c r="Q402" s="27">
        <f t="shared" si="155"/>
        <v>70000</v>
      </c>
      <c r="R402" s="27">
        <f t="shared" si="155"/>
        <v>0</v>
      </c>
      <c r="S402" s="27">
        <f t="shared" si="155"/>
        <v>0</v>
      </c>
      <c r="T402" s="27">
        <f t="shared" si="155"/>
        <v>0</v>
      </c>
      <c r="U402" s="28">
        <f t="shared" si="155"/>
        <v>11133.16</v>
      </c>
      <c r="V402" s="18">
        <f t="shared" si="131"/>
        <v>16.616656716417911</v>
      </c>
    </row>
    <row r="403" spans="1:22" ht="15" customHeight="1" outlineLevel="5">
      <c r="A403" s="6" t="s">
        <v>37</v>
      </c>
      <c r="B403" s="17" t="s">
        <v>271</v>
      </c>
      <c r="C403" s="17" t="s">
        <v>69</v>
      </c>
      <c r="D403" s="17" t="s">
        <v>272</v>
      </c>
      <c r="E403" s="17" t="s">
        <v>36</v>
      </c>
      <c r="F403" s="17" t="s">
        <v>12</v>
      </c>
      <c r="G403" s="17"/>
      <c r="H403" s="17" t="s">
        <v>38</v>
      </c>
      <c r="I403" s="17"/>
      <c r="J403" s="17"/>
      <c r="K403" s="17"/>
      <c r="L403" s="40">
        <v>23238</v>
      </c>
      <c r="M403" s="29">
        <v>25000</v>
      </c>
      <c r="N403" s="29">
        <v>0</v>
      </c>
      <c r="O403" s="29">
        <v>25000</v>
      </c>
      <c r="P403" s="29">
        <v>0</v>
      </c>
      <c r="Q403" s="29">
        <v>25000</v>
      </c>
      <c r="R403" s="29">
        <v>0</v>
      </c>
      <c r="S403" s="27">
        <v>0</v>
      </c>
      <c r="T403" s="27">
        <v>0</v>
      </c>
      <c r="U403" s="31">
        <v>4268.2700000000004</v>
      </c>
      <c r="V403" s="18">
        <f t="shared" si="131"/>
        <v>18.367630605043463</v>
      </c>
    </row>
    <row r="404" spans="1:22" ht="17.25" customHeight="1" outlineLevel="5">
      <c r="A404" s="6"/>
      <c r="B404" s="17"/>
      <c r="C404" s="17"/>
      <c r="D404" s="17"/>
      <c r="E404" s="17"/>
      <c r="F404" s="17"/>
      <c r="G404" s="17"/>
      <c r="H404" s="21">
        <v>22210</v>
      </c>
      <c r="I404" s="17"/>
      <c r="J404" s="17"/>
      <c r="K404" s="17"/>
      <c r="L404" s="40">
        <v>1762</v>
      </c>
      <c r="M404" s="29"/>
      <c r="N404" s="29"/>
      <c r="O404" s="29"/>
      <c r="P404" s="29"/>
      <c r="Q404" s="29"/>
      <c r="R404" s="29"/>
      <c r="S404" s="27"/>
      <c r="T404" s="27"/>
      <c r="U404" s="31">
        <v>1761.39</v>
      </c>
      <c r="V404" s="18">
        <f t="shared" si="131"/>
        <v>99.965380249716247</v>
      </c>
    </row>
    <row r="405" spans="1:22" ht="30" customHeight="1" outlineLevel="5">
      <c r="A405" s="6" t="s">
        <v>52</v>
      </c>
      <c r="B405" s="17" t="s">
        <v>271</v>
      </c>
      <c r="C405" s="17" t="s">
        <v>69</v>
      </c>
      <c r="D405" s="17" t="s">
        <v>272</v>
      </c>
      <c r="E405" s="17" t="s">
        <v>36</v>
      </c>
      <c r="F405" s="17" t="s">
        <v>12</v>
      </c>
      <c r="G405" s="17"/>
      <c r="H405" s="17" t="s">
        <v>53</v>
      </c>
      <c r="I405" s="17"/>
      <c r="J405" s="17"/>
      <c r="K405" s="17"/>
      <c r="L405" s="40">
        <v>7101.68</v>
      </c>
      <c r="M405" s="29">
        <v>10000</v>
      </c>
      <c r="N405" s="29">
        <v>0</v>
      </c>
      <c r="O405" s="29">
        <v>10000</v>
      </c>
      <c r="P405" s="29">
        <v>0</v>
      </c>
      <c r="Q405" s="29">
        <v>10000</v>
      </c>
      <c r="R405" s="29">
        <v>0</v>
      </c>
      <c r="S405" s="27">
        <v>0</v>
      </c>
      <c r="T405" s="27">
        <v>0</v>
      </c>
      <c r="U405" s="31">
        <v>0</v>
      </c>
      <c r="V405" s="18">
        <f t="shared" si="131"/>
        <v>0</v>
      </c>
    </row>
    <row r="406" spans="1:22" ht="16.5" customHeight="1" outlineLevel="5">
      <c r="A406" s="6"/>
      <c r="B406" s="17"/>
      <c r="C406" s="17"/>
      <c r="D406" s="17"/>
      <c r="E406" s="17"/>
      <c r="F406" s="17"/>
      <c r="G406" s="17"/>
      <c r="H406" s="21">
        <v>22250</v>
      </c>
      <c r="I406" s="17"/>
      <c r="J406" s="17"/>
      <c r="K406" s="17"/>
      <c r="L406" s="40">
        <v>2898.32</v>
      </c>
      <c r="M406" s="29"/>
      <c r="N406" s="29"/>
      <c r="O406" s="29"/>
      <c r="P406" s="29"/>
      <c r="Q406" s="29"/>
      <c r="R406" s="29"/>
      <c r="S406" s="27"/>
      <c r="T406" s="27"/>
      <c r="U406" s="31"/>
      <c r="V406" s="18"/>
    </row>
    <row r="407" spans="1:22" ht="20.25" customHeight="1" outlineLevel="5">
      <c r="A407" s="6" t="s">
        <v>39</v>
      </c>
      <c r="B407" s="17" t="s">
        <v>271</v>
      </c>
      <c r="C407" s="17" t="s">
        <v>69</v>
      </c>
      <c r="D407" s="17" t="s">
        <v>272</v>
      </c>
      <c r="E407" s="17" t="s">
        <v>36</v>
      </c>
      <c r="F407" s="17" t="s">
        <v>12</v>
      </c>
      <c r="G407" s="17"/>
      <c r="H407" s="17" t="s">
        <v>40</v>
      </c>
      <c r="I407" s="17"/>
      <c r="J407" s="17"/>
      <c r="K407" s="17"/>
      <c r="L407" s="40">
        <v>6696.5</v>
      </c>
      <c r="M407" s="29">
        <v>10000</v>
      </c>
      <c r="N407" s="29">
        <v>0</v>
      </c>
      <c r="O407" s="29">
        <v>10000</v>
      </c>
      <c r="P407" s="29">
        <v>0</v>
      </c>
      <c r="Q407" s="29">
        <v>10000</v>
      </c>
      <c r="R407" s="29">
        <v>0</v>
      </c>
      <c r="S407" s="27">
        <v>0</v>
      </c>
      <c r="T407" s="27">
        <v>0</v>
      </c>
      <c r="U407" s="31">
        <v>1800</v>
      </c>
      <c r="V407" s="18">
        <f t="shared" si="131"/>
        <v>26.879713283058315</v>
      </c>
    </row>
    <row r="408" spans="1:22" ht="17.25" customHeight="1" outlineLevel="5">
      <c r="A408" s="6"/>
      <c r="B408" s="17"/>
      <c r="C408" s="17"/>
      <c r="D408" s="17"/>
      <c r="E408" s="17"/>
      <c r="F408" s="17"/>
      <c r="G408" s="17"/>
      <c r="H408" s="21">
        <v>22260</v>
      </c>
      <c r="I408" s="17"/>
      <c r="J408" s="17"/>
      <c r="K408" s="17"/>
      <c r="L408" s="40">
        <v>3303.5</v>
      </c>
      <c r="M408" s="29"/>
      <c r="N408" s="29"/>
      <c r="O408" s="29"/>
      <c r="P408" s="29"/>
      <c r="Q408" s="29"/>
      <c r="R408" s="29"/>
      <c r="S408" s="27"/>
      <c r="T408" s="27"/>
      <c r="U408" s="31">
        <v>3303.5</v>
      </c>
      <c r="V408" s="18">
        <f t="shared" si="131"/>
        <v>100</v>
      </c>
    </row>
    <row r="409" spans="1:22" ht="28.5" customHeight="1" outlineLevel="5">
      <c r="A409" s="6" t="s">
        <v>41</v>
      </c>
      <c r="B409" s="17" t="s">
        <v>271</v>
      </c>
      <c r="C409" s="17" t="s">
        <v>69</v>
      </c>
      <c r="D409" s="17" t="s">
        <v>272</v>
      </c>
      <c r="E409" s="17" t="s">
        <v>36</v>
      </c>
      <c r="F409" s="17" t="s">
        <v>12</v>
      </c>
      <c r="G409" s="17"/>
      <c r="H409" s="17" t="s">
        <v>42</v>
      </c>
      <c r="I409" s="17"/>
      <c r="J409" s="17"/>
      <c r="K409" s="17"/>
      <c r="L409" s="40">
        <f>25000-3000</f>
        <v>22000</v>
      </c>
      <c r="M409" s="29">
        <v>25000</v>
      </c>
      <c r="N409" s="29">
        <v>0</v>
      </c>
      <c r="O409" s="29">
        <v>25000</v>
      </c>
      <c r="P409" s="29">
        <v>0</v>
      </c>
      <c r="Q409" s="29">
        <v>25000</v>
      </c>
      <c r="R409" s="29">
        <v>0</v>
      </c>
      <c r="S409" s="27">
        <v>0</v>
      </c>
      <c r="T409" s="27">
        <v>0</v>
      </c>
      <c r="U409" s="31">
        <v>0</v>
      </c>
      <c r="V409" s="18">
        <f t="shared" si="131"/>
        <v>0</v>
      </c>
    </row>
    <row r="410" spans="1:22" ht="19.5" customHeight="1" outlineLevel="5">
      <c r="A410" s="6" t="s">
        <v>306</v>
      </c>
      <c r="B410" s="39" t="s">
        <v>271</v>
      </c>
      <c r="C410" s="39" t="s">
        <v>69</v>
      </c>
      <c r="D410" s="39" t="s">
        <v>272</v>
      </c>
      <c r="E410" s="39">
        <v>852</v>
      </c>
      <c r="F410" s="17"/>
      <c r="G410" s="17"/>
      <c r="H410" s="17"/>
      <c r="I410" s="17"/>
      <c r="J410" s="17"/>
      <c r="K410" s="17"/>
      <c r="L410" s="40">
        <f>L411</f>
        <v>3000</v>
      </c>
      <c r="M410" s="28">
        <f t="shared" ref="M410:U410" si="156">M411</f>
        <v>0</v>
      </c>
      <c r="N410" s="28">
        <f t="shared" si="156"/>
        <v>0</v>
      </c>
      <c r="O410" s="28">
        <f t="shared" si="156"/>
        <v>0</v>
      </c>
      <c r="P410" s="28">
        <f t="shared" si="156"/>
        <v>0</v>
      </c>
      <c r="Q410" s="28">
        <f t="shared" si="156"/>
        <v>0</v>
      </c>
      <c r="R410" s="28">
        <f t="shared" si="156"/>
        <v>0</v>
      </c>
      <c r="S410" s="28">
        <f t="shared" si="156"/>
        <v>0</v>
      </c>
      <c r="T410" s="28">
        <f t="shared" si="156"/>
        <v>0</v>
      </c>
      <c r="U410" s="28">
        <f t="shared" si="156"/>
        <v>0</v>
      </c>
      <c r="V410" s="18">
        <f t="shared" si="131"/>
        <v>0</v>
      </c>
    </row>
    <row r="411" spans="1:22" ht="18" customHeight="1" outlineLevel="5">
      <c r="A411" s="6" t="s">
        <v>305</v>
      </c>
      <c r="B411" s="17"/>
      <c r="C411" s="17"/>
      <c r="D411" s="17"/>
      <c r="E411" s="39"/>
      <c r="F411" s="17"/>
      <c r="G411" s="17"/>
      <c r="H411" s="39" t="s">
        <v>57</v>
      </c>
      <c r="I411" s="17"/>
      <c r="J411" s="17"/>
      <c r="K411" s="17"/>
      <c r="L411" s="40">
        <v>3000</v>
      </c>
      <c r="M411" s="29"/>
      <c r="N411" s="29"/>
      <c r="O411" s="29"/>
      <c r="P411" s="29"/>
      <c r="Q411" s="29"/>
      <c r="R411" s="29"/>
      <c r="S411" s="27"/>
      <c r="T411" s="27"/>
      <c r="U411" s="38">
        <v>0</v>
      </c>
      <c r="V411" s="18">
        <f t="shared" si="131"/>
        <v>0</v>
      </c>
    </row>
    <row r="412" spans="1:22" ht="15" customHeight="1" outlineLevel="1">
      <c r="A412" s="6" t="s">
        <v>94</v>
      </c>
      <c r="B412" s="17" t="s">
        <v>271</v>
      </c>
      <c r="C412" s="17" t="s">
        <v>95</v>
      </c>
      <c r="D412" s="17" t="s">
        <v>11</v>
      </c>
      <c r="E412" s="17" t="s">
        <v>12</v>
      </c>
      <c r="F412" s="17" t="s">
        <v>12</v>
      </c>
      <c r="G412" s="17"/>
      <c r="H412" s="17"/>
      <c r="I412" s="17"/>
      <c r="J412" s="17"/>
      <c r="K412" s="17"/>
      <c r="L412" s="40">
        <f>L413</f>
        <v>1000000</v>
      </c>
      <c r="M412" s="27">
        <f t="shared" ref="M412:U414" si="157">M413</f>
        <v>1000000</v>
      </c>
      <c r="N412" s="27">
        <f t="shared" si="157"/>
        <v>0</v>
      </c>
      <c r="O412" s="27">
        <f t="shared" si="157"/>
        <v>1000000</v>
      </c>
      <c r="P412" s="27">
        <f t="shared" si="157"/>
        <v>0</v>
      </c>
      <c r="Q412" s="27">
        <f t="shared" si="157"/>
        <v>1000000</v>
      </c>
      <c r="R412" s="27">
        <f t="shared" si="157"/>
        <v>0</v>
      </c>
      <c r="S412" s="27">
        <f t="shared" si="157"/>
        <v>0</v>
      </c>
      <c r="T412" s="27">
        <f t="shared" si="157"/>
        <v>0</v>
      </c>
      <c r="U412" s="28">
        <f t="shared" si="157"/>
        <v>148550</v>
      </c>
      <c r="V412" s="18">
        <f t="shared" si="131"/>
        <v>14.854999999999999</v>
      </c>
    </row>
    <row r="413" spans="1:22" ht="18" customHeight="1" outlineLevel="2">
      <c r="A413" s="6" t="s">
        <v>126</v>
      </c>
      <c r="B413" s="17" t="s">
        <v>271</v>
      </c>
      <c r="C413" s="17" t="s">
        <v>127</v>
      </c>
      <c r="D413" s="17" t="s">
        <v>11</v>
      </c>
      <c r="E413" s="17" t="s">
        <v>12</v>
      </c>
      <c r="F413" s="17" t="s">
        <v>12</v>
      </c>
      <c r="G413" s="17"/>
      <c r="H413" s="17"/>
      <c r="I413" s="17"/>
      <c r="J413" s="17"/>
      <c r="K413" s="17"/>
      <c r="L413" s="40">
        <f>L414</f>
        <v>1000000</v>
      </c>
      <c r="M413" s="27">
        <f t="shared" si="157"/>
        <v>1000000</v>
      </c>
      <c r="N413" s="27">
        <f t="shared" si="157"/>
        <v>0</v>
      </c>
      <c r="O413" s="27">
        <f t="shared" si="157"/>
        <v>1000000</v>
      </c>
      <c r="P413" s="27">
        <f t="shared" si="157"/>
        <v>0</v>
      </c>
      <c r="Q413" s="27">
        <f t="shared" si="157"/>
        <v>1000000</v>
      </c>
      <c r="R413" s="27">
        <f t="shared" si="157"/>
        <v>0</v>
      </c>
      <c r="S413" s="27">
        <f t="shared" si="157"/>
        <v>0</v>
      </c>
      <c r="T413" s="27">
        <f t="shared" si="157"/>
        <v>0</v>
      </c>
      <c r="U413" s="28">
        <f t="shared" si="157"/>
        <v>148550</v>
      </c>
      <c r="V413" s="18">
        <f t="shared" si="131"/>
        <v>14.854999999999999</v>
      </c>
    </row>
    <row r="414" spans="1:22" ht="18" customHeight="1" outlineLevel="3">
      <c r="A414" s="6" t="s">
        <v>273</v>
      </c>
      <c r="B414" s="17" t="s">
        <v>271</v>
      </c>
      <c r="C414" s="17" t="s">
        <v>127</v>
      </c>
      <c r="D414" s="17" t="s">
        <v>274</v>
      </c>
      <c r="E414" s="17" t="s">
        <v>12</v>
      </c>
      <c r="F414" s="17" t="s">
        <v>12</v>
      </c>
      <c r="G414" s="17"/>
      <c r="H414" s="17"/>
      <c r="I414" s="17"/>
      <c r="J414" s="17"/>
      <c r="K414" s="17"/>
      <c r="L414" s="40">
        <f>L415</f>
        <v>1000000</v>
      </c>
      <c r="M414" s="27">
        <f t="shared" si="157"/>
        <v>1000000</v>
      </c>
      <c r="N414" s="27">
        <f t="shared" si="157"/>
        <v>0</v>
      </c>
      <c r="O414" s="27">
        <f t="shared" si="157"/>
        <v>1000000</v>
      </c>
      <c r="P414" s="27">
        <f t="shared" si="157"/>
        <v>0</v>
      </c>
      <c r="Q414" s="27">
        <f t="shared" si="157"/>
        <v>1000000</v>
      </c>
      <c r="R414" s="27">
        <f t="shared" si="157"/>
        <v>0</v>
      </c>
      <c r="S414" s="27">
        <f t="shared" si="157"/>
        <v>0</v>
      </c>
      <c r="T414" s="27">
        <f t="shared" si="157"/>
        <v>0</v>
      </c>
      <c r="U414" s="28">
        <f t="shared" si="157"/>
        <v>148550</v>
      </c>
      <c r="V414" s="18">
        <f t="shared" si="131"/>
        <v>14.854999999999999</v>
      </c>
    </row>
    <row r="415" spans="1:22" ht="33.75" customHeight="1" outlineLevel="4">
      <c r="A415" s="6" t="s">
        <v>35</v>
      </c>
      <c r="B415" s="17" t="s">
        <v>271</v>
      </c>
      <c r="C415" s="17" t="s">
        <v>127</v>
      </c>
      <c r="D415" s="17" t="s">
        <v>274</v>
      </c>
      <c r="E415" s="17" t="s">
        <v>36</v>
      </c>
      <c r="F415" s="17" t="s">
        <v>12</v>
      </c>
      <c r="G415" s="17"/>
      <c r="H415" s="17"/>
      <c r="I415" s="17"/>
      <c r="J415" s="17"/>
      <c r="K415" s="17"/>
      <c r="L415" s="40">
        <f>L416+L417</f>
        <v>1000000</v>
      </c>
      <c r="M415" s="27">
        <f t="shared" ref="M415:U415" si="158">M416+M417</f>
        <v>1000000</v>
      </c>
      <c r="N415" s="27">
        <f t="shared" si="158"/>
        <v>0</v>
      </c>
      <c r="O415" s="27">
        <f t="shared" si="158"/>
        <v>1000000</v>
      </c>
      <c r="P415" s="27">
        <f t="shared" si="158"/>
        <v>0</v>
      </c>
      <c r="Q415" s="27">
        <f t="shared" si="158"/>
        <v>1000000</v>
      </c>
      <c r="R415" s="27">
        <f t="shared" si="158"/>
        <v>0</v>
      </c>
      <c r="S415" s="27">
        <f t="shared" si="158"/>
        <v>0</v>
      </c>
      <c r="T415" s="27">
        <f t="shared" si="158"/>
        <v>0</v>
      </c>
      <c r="U415" s="28">
        <f t="shared" si="158"/>
        <v>148550</v>
      </c>
      <c r="V415" s="18">
        <f t="shared" si="131"/>
        <v>14.854999999999999</v>
      </c>
    </row>
    <row r="416" spans="1:22" ht="17.25" customHeight="1" outlineLevel="5">
      <c r="A416" s="6" t="s">
        <v>39</v>
      </c>
      <c r="B416" s="17" t="s">
        <v>271</v>
      </c>
      <c r="C416" s="17" t="s">
        <v>127</v>
      </c>
      <c r="D416" s="17" t="s">
        <v>274</v>
      </c>
      <c r="E416" s="17" t="s">
        <v>36</v>
      </c>
      <c r="F416" s="17" t="s">
        <v>12</v>
      </c>
      <c r="G416" s="17"/>
      <c r="H416" s="17" t="s">
        <v>40</v>
      </c>
      <c r="I416" s="17"/>
      <c r="J416" s="17"/>
      <c r="K416" s="17"/>
      <c r="L416" s="40">
        <v>791735</v>
      </c>
      <c r="M416" s="29">
        <v>1000000</v>
      </c>
      <c r="N416" s="29">
        <v>0</v>
      </c>
      <c r="O416" s="29">
        <v>1000000</v>
      </c>
      <c r="P416" s="29">
        <v>0</v>
      </c>
      <c r="Q416" s="29">
        <v>1000000</v>
      </c>
      <c r="R416" s="29">
        <v>0</v>
      </c>
      <c r="S416" s="27">
        <v>0</v>
      </c>
      <c r="T416" s="27">
        <v>0</v>
      </c>
      <c r="U416" s="31">
        <v>0</v>
      </c>
      <c r="V416" s="18">
        <f t="shared" si="131"/>
        <v>0</v>
      </c>
    </row>
    <row r="417" spans="1:22" ht="17.25" customHeight="1" outlineLevel="5">
      <c r="A417" s="6"/>
      <c r="B417" s="17"/>
      <c r="C417" s="17"/>
      <c r="D417" s="17"/>
      <c r="E417" s="17"/>
      <c r="F417" s="17"/>
      <c r="G417" s="17"/>
      <c r="H417" s="21">
        <v>22260</v>
      </c>
      <c r="I417" s="17"/>
      <c r="J417" s="17"/>
      <c r="K417" s="17"/>
      <c r="L417" s="40">
        <v>208265</v>
      </c>
      <c r="M417" s="29"/>
      <c r="N417" s="29"/>
      <c r="O417" s="29"/>
      <c r="P417" s="29"/>
      <c r="Q417" s="29"/>
      <c r="R417" s="29"/>
      <c r="S417" s="27"/>
      <c r="T417" s="27"/>
      <c r="U417" s="31">
        <v>148550</v>
      </c>
      <c r="V417" s="18">
        <f t="shared" si="131"/>
        <v>71.327395385686515</v>
      </c>
    </row>
    <row r="418" spans="1:22" s="3" customFormat="1" ht="33.75" customHeight="1">
      <c r="A418" s="5" t="s">
        <v>275</v>
      </c>
      <c r="B418" s="15" t="s">
        <v>276</v>
      </c>
      <c r="C418" s="15" t="s">
        <v>10</v>
      </c>
      <c r="D418" s="15" t="s">
        <v>11</v>
      </c>
      <c r="E418" s="15" t="s">
        <v>12</v>
      </c>
      <c r="F418" s="15" t="s">
        <v>12</v>
      </c>
      <c r="G418" s="15"/>
      <c r="H418" s="15"/>
      <c r="I418" s="15"/>
      <c r="J418" s="15"/>
      <c r="K418" s="15"/>
      <c r="L418" s="42">
        <f>L419</f>
        <v>1296944</v>
      </c>
      <c r="M418" s="25">
        <f t="shared" ref="M418:U420" si="159">M419</f>
        <v>1296944</v>
      </c>
      <c r="N418" s="25">
        <f t="shared" si="159"/>
        <v>0</v>
      </c>
      <c r="O418" s="25">
        <f t="shared" si="159"/>
        <v>1296944</v>
      </c>
      <c r="P418" s="25">
        <f t="shared" si="159"/>
        <v>0</v>
      </c>
      <c r="Q418" s="25">
        <f t="shared" si="159"/>
        <v>1296944</v>
      </c>
      <c r="R418" s="25">
        <f t="shared" si="159"/>
        <v>0</v>
      </c>
      <c r="S418" s="25">
        <f t="shared" si="159"/>
        <v>0</v>
      </c>
      <c r="T418" s="25">
        <f t="shared" si="159"/>
        <v>0</v>
      </c>
      <c r="U418" s="26">
        <f t="shared" si="159"/>
        <v>300014.08999999997</v>
      </c>
      <c r="V418" s="18">
        <f t="shared" si="131"/>
        <v>23.132385823906041</v>
      </c>
    </row>
    <row r="419" spans="1:22" ht="36" customHeight="1" outlineLevel="1">
      <c r="A419" s="6" t="s">
        <v>277</v>
      </c>
      <c r="B419" s="17" t="s">
        <v>276</v>
      </c>
      <c r="C419" s="17" t="s">
        <v>278</v>
      </c>
      <c r="D419" s="17" t="s">
        <v>11</v>
      </c>
      <c r="E419" s="17" t="s">
        <v>12</v>
      </c>
      <c r="F419" s="17" t="s">
        <v>12</v>
      </c>
      <c r="G419" s="17"/>
      <c r="H419" s="17"/>
      <c r="I419" s="17"/>
      <c r="J419" s="17"/>
      <c r="K419" s="17"/>
      <c r="L419" s="40">
        <f>L420</f>
        <v>1296944</v>
      </c>
      <c r="M419" s="27">
        <f t="shared" si="159"/>
        <v>1296944</v>
      </c>
      <c r="N419" s="27">
        <f t="shared" si="159"/>
        <v>0</v>
      </c>
      <c r="O419" s="27">
        <f t="shared" si="159"/>
        <v>1296944</v>
      </c>
      <c r="P419" s="27">
        <f t="shared" si="159"/>
        <v>0</v>
      </c>
      <c r="Q419" s="27">
        <f t="shared" si="159"/>
        <v>1296944</v>
      </c>
      <c r="R419" s="27">
        <f t="shared" si="159"/>
        <v>0</v>
      </c>
      <c r="S419" s="27">
        <f t="shared" si="159"/>
        <v>0</v>
      </c>
      <c r="T419" s="27">
        <f t="shared" si="159"/>
        <v>0</v>
      </c>
      <c r="U419" s="28">
        <f>U420</f>
        <v>300014.08999999997</v>
      </c>
      <c r="V419" s="18">
        <f t="shared" ref="V419:V445" si="160">U419/L419*100</f>
        <v>23.132385823906041</v>
      </c>
    </row>
    <row r="420" spans="1:22" ht="34.5" customHeight="1" outlineLevel="2">
      <c r="A420" s="6" t="s">
        <v>279</v>
      </c>
      <c r="B420" s="17" t="s">
        <v>276</v>
      </c>
      <c r="C420" s="17" t="s">
        <v>280</v>
      </c>
      <c r="D420" s="17" t="s">
        <v>11</v>
      </c>
      <c r="E420" s="17" t="s">
        <v>12</v>
      </c>
      <c r="F420" s="17" t="s">
        <v>12</v>
      </c>
      <c r="G420" s="17"/>
      <c r="H420" s="17"/>
      <c r="I420" s="17"/>
      <c r="J420" s="17"/>
      <c r="K420" s="17"/>
      <c r="L420" s="40">
        <f>L421</f>
        <v>1296944</v>
      </c>
      <c r="M420" s="27">
        <f t="shared" si="159"/>
        <v>1296944</v>
      </c>
      <c r="N420" s="27">
        <f t="shared" si="159"/>
        <v>0</v>
      </c>
      <c r="O420" s="27">
        <f t="shared" si="159"/>
        <v>1296944</v>
      </c>
      <c r="P420" s="27">
        <f t="shared" si="159"/>
        <v>0</v>
      </c>
      <c r="Q420" s="27">
        <f t="shared" si="159"/>
        <v>1296944</v>
      </c>
      <c r="R420" s="27">
        <f t="shared" si="159"/>
        <v>0</v>
      </c>
      <c r="S420" s="27">
        <f t="shared" si="159"/>
        <v>0</v>
      </c>
      <c r="T420" s="27">
        <f t="shared" si="159"/>
        <v>0</v>
      </c>
      <c r="U420" s="28">
        <f>U421</f>
        <v>300014.08999999997</v>
      </c>
      <c r="V420" s="18">
        <f t="shared" si="160"/>
        <v>23.132385823906041</v>
      </c>
    </row>
    <row r="421" spans="1:22" ht="16.5" customHeight="1" outlineLevel="3">
      <c r="A421" s="6" t="s">
        <v>281</v>
      </c>
      <c r="B421" s="17" t="s">
        <v>276</v>
      </c>
      <c r="C421" s="17" t="s">
        <v>280</v>
      </c>
      <c r="D421" s="17" t="s">
        <v>282</v>
      </c>
      <c r="E421" s="17" t="s">
        <v>12</v>
      </c>
      <c r="F421" s="17" t="s">
        <v>12</v>
      </c>
      <c r="G421" s="17"/>
      <c r="H421" s="17"/>
      <c r="I421" s="17"/>
      <c r="J421" s="17"/>
      <c r="K421" s="17"/>
      <c r="L421" s="40">
        <f>L422+L424+L427+L429</f>
        <v>1296944</v>
      </c>
      <c r="M421" s="27">
        <f t="shared" ref="M421:T421" si="161">M422+M424+M427+M429</f>
        <v>1296944</v>
      </c>
      <c r="N421" s="27">
        <f t="shared" si="161"/>
        <v>0</v>
      </c>
      <c r="O421" s="27">
        <f t="shared" si="161"/>
        <v>1296944</v>
      </c>
      <c r="P421" s="27">
        <f t="shared" si="161"/>
        <v>0</v>
      </c>
      <c r="Q421" s="27">
        <f t="shared" si="161"/>
        <v>1296944</v>
      </c>
      <c r="R421" s="27">
        <f t="shared" si="161"/>
        <v>0</v>
      </c>
      <c r="S421" s="27">
        <f t="shared" si="161"/>
        <v>0</v>
      </c>
      <c r="T421" s="27">
        <f t="shared" si="161"/>
        <v>0</v>
      </c>
      <c r="U421" s="28">
        <f>U422+U424+U427+U429</f>
        <v>300014.08999999997</v>
      </c>
      <c r="V421" s="18">
        <f t="shared" si="160"/>
        <v>23.132385823906041</v>
      </c>
    </row>
    <row r="422" spans="1:22" ht="33" customHeight="1" outlineLevel="4">
      <c r="A422" s="6" t="s">
        <v>260</v>
      </c>
      <c r="B422" s="17" t="s">
        <v>276</v>
      </c>
      <c r="C422" s="17" t="s">
        <v>280</v>
      </c>
      <c r="D422" s="17" t="s">
        <v>282</v>
      </c>
      <c r="E422" s="17" t="s">
        <v>261</v>
      </c>
      <c r="F422" s="17" t="s">
        <v>12</v>
      </c>
      <c r="G422" s="17"/>
      <c r="H422" s="17"/>
      <c r="I422" s="17"/>
      <c r="J422" s="17"/>
      <c r="K422" s="17"/>
      <c r="L422" s="40">
        <f>L423</f>
        <v>966547</v>
      </c>
      <c r="M422" s="27">
        <f t="shared" ref="M422:T422" si="162">M423</f>
        <v>966547</v>
      </c>
      <c r="N422" s="27">
        <f t="shared" si="162"/>
        <v>0</v>
      </c>
      <c r="O422" s="27">
        <f t="shared" si="162"/>
        <v>966547</v>
      </c>
      <c r="P422" s="27">
        <f t="shared" si="162"/>
        <v>0</v>
      </c>
      <c r="Q422" s="27">
        <f t="shared" si="162"/>
        <v>966547</v>
      </c>
      <c r="R422" s="27">
        <f t="shared" si="162"/>
        <v>0</v>
      </c>
      <c r="S422" s="27">
        <f t="shared" si="162"/>
        <v>0</v>
      </c>
      <c r="T422" s="27">
        <f t="shared" si="162"/>
        <v>0</v>
      </c>
      <c r="U422" s="28">
        <f>U423</f>
        <v>221787.51999999999</v>
      </c>
      <c r="V422" s="18">
        <f t="shared" si="160"/>
        <v>22.946377154965045</v>
      </c>
    </row>
    <row r="423" spans="1:22" ht="19.5" customHeight="1" outlineLevel="5">
      <c r="A423" s="6" t="s">
        <v>21</v>
      </c>
      <c r="B423" s="17" t="s">
        <v>276</v>
      </c>
      <c r="C423" s="17" t="s">
        <v>280</v>
      </c>
      <c r="D423" s="17" t="s">
        <v>282</v>
      </c>
      <c r="E423" s="17" t="s">
        <v>261</v>
      </c>
      <c r="F423" s="17" t="s">
        <v>12</v>
      </c>
      <c r="G423" s="17"/>
      <c r="H423" s="17" t="s">
        <v>22</v>
      </c>
      <c r="I423" s="17"/>
      <c r="J423" s="17"/>
      <c r="K423" s="17"/>
      <c r="L423" s="40">
        <v>966547</v>
      </c>
      <c r="M423" s="29">
        <v>966547</v>
      </c>
      <c r="N423" s="29">
        <v>0</v>
      </c>
      <c r="O423" s="29">
        <v>966547</v>
      </c>
      <c r="P423" s="29">
        <v>0</v>
      </c>
      <c r="Q423" s="29">
        <v>966547</v>
      </c>
      <c r="R423" s="29">
        <v>0</v>
      </c>
      <c r="S423" s="27">
        <v>0</v>
      </c>
      <c r="T423" s="27">
        <v>0</v>
      </c>
      <c r="U423" s="31">
        <v>221787.51999999999</v>
      </c>
      <c r="V423" s="18">
        <f t="shared" si="160"/>
        <v>22.946377154965045</v>
      </c>
    </row>
    <row r="424" spans="1:22" ht="52.5" customHeight="1" outlineLevel="4">
      <c r="A424" s="6" t="s">
        <v>264</v>
      </c>
      <c r="B424" s="17" t="s">
        <v>276</v>
      </c>
      <c r="C424" s="17" t="s">
        <v>280</v>
      </c>
      <c r="D424" s="17" t="s">
        <v>282</v>
      </c>
      <c r="E424" s="17" t="s">
        <v>265</v>
      </c>
      <c r="F424" s="17" t="s">
        <v>12</v>
      </c>
      <c r="G424" s="17"/>
      <c r="H424" s="17"/>
      <c r="I424" s="17"/>
      <c r="J424" s="17"/>
      <c r="K424" s="17"/>
      <c r="L424" s="40">
        <f>L425+L426</f>
        <v>290897</v>
      </c>
      <c r="M424" s="27">
        <f t="shared" ref="M424:T424" si="163">M425+M426</f>
        <v>290897</v>
      </c>
      <c r="N424" s="27">
        <f t="shared" si="163"/>
        <v>0</v>
      </c>
      <c r="O424" s="27">
        <f t="shared" si="163"/>
        <v>290897</v>
      </c>
      <c r="P424" s="27">
        <f t="shared" si="163"/>
        <v>0</v>
      </c>
      <c r="Q424" s="27">
        <f t="shared" si="163"/>
        <v>290897</v>
      </c>
      <c r="R424" s="27">
        <f t="shared" si="163"/>
        <v>0</v>
      </c>
      <c r="S424" s="27">
        <f t="shared" si="163"/>
        <v>0</v>
      </c>
      <c r="T424" s="27">
        <f t="shared" si="163"/>
        <v>0</v>
      </c>
      <c r="U424" s="28">
        <f>U425+U426</f>
        <v>68056.53</v>
      </c>
      <c r="V424" s="18">
        <f t="shared" si="160"/>
        <v>23.395404559001985</v>
      </c>
    </row>
    <row r="425" spans="1:22" ht="30" customHeight="1" outlineLevel="5">
      <c r="A425" s="6" t="s">
        <v>25</v>
      </c>
      <c r="B425" s="17" t="s">
        <v>276</v>
      </c>
      <c r="C425" s="17" t="s">
        <v>280</v>
      </c>
      <c r="D425" s="17" t="s">
        <v>282</v>
      </c>
      <c r="E425" s="17" t="s">
        <v>265</v>
      </c>
      <c r="F425" s="17" t="s">
        <v>12</v>
      </c>
      <c r="G425" s="17"/>
      <c r="H425" s="17" t="s">
        <v>26</v>
      </c>
      <c r="I425" s="17"/>
      <c r="J425" s="17"/>
      <c r="K425" s="17"/>
      <c r="L425" s="40">
        <v>283477</v>
      </c>
      <c r="M425" s="29">
        <v>290897</v>
      </c>
      <c r="N425" s="29">
        <v>0</v>
      </c>
      <c r="O425" s="29">
        <v>290897</v>
      </c>
      <c r="P425" s="29">
        <v>0</v>
      </c>
      <c r="Q425" s="29">
        <v>290897</v>
      </c>
      <c r="R425" s="29">
        <v>0</v>
      </c>
      <c r="S425" s="27">
        <v>0</v>
      </c>
      <c r="T425" s="27">
        <v>0</v>
      </c>
      <c r="U425" s="31">
        <v>60637.84</v>
      </c>
      <c r="V425" s="18">
        <f t="shared" si="160"/>
        <v>21.390744222635345</v>
      </c>
    </row>
    <row r="426" spans="1:22" ht="16.5" customHeight="1" outlineLevel="5">
      <c r="A426" s="6"/>
      <c r="B426" s="17"/>
      <c r="C426" s="17"/>
      <c r="D426" s="17"/>
      <c r="E426" s="17"/>
      <c r="F426" s="17"/>
      <c r="G426" s="17"/>
      <c r="H426" s="21">
        <v>22130</v>
      </c>
      <c r="I426" s="17"/>
      <c r="J426" s="17"/>
      <c r="K426" s="17"/>
      <c r="L426" s="40">
        <v>7420</v>
      </c>
      <c r="M426" s="29"/>
      <c r="N426" s="29"/>
      <c r="O426" s="29"/>
      <c r="P426" s="29"/>
      <c r="Q426" s="29"/>
      <c r="R426" s="29"/>
      <c r="S426" s="27"/>
      <c r="T426" s="27"/>
      <c r="U426" s="38">
        <v>7418.69</v>
      </c>
      <c r="V426" s="18">
        <f t="shared" si="160"/>
        <v>99.982345013477087</v>
      </c>
    </row>
    <row r="427" spans="1:22" ht="35.25" customHeight="1" outlineLevel="4">
      <c r="A427" s="6" t="s">
        <v>31</v>
      </c>
      <c r="B427" s="17" t="s">
        <v>276</v>
      </c>
      <c r="C427" s="17" t="s">
        <v>280</v>
      </c>
      <c r="D427" s="17" t="s">
        <v>282</v>
      </c>
      <c r="E427" s="21">
        <v>112</v>
      </c>
      <c r="F427" s="17" t="s">
        <v>12</v>
      </c>
      <c r="G427" s="17"/>
      <c r="H427" s="17"/>
      <c r="I427" s="17"/>
      <c r="J427" s="17"/>
      <c r="K427" s="17"/>
      <c r="L427" s="40">
        <f>L428</f>
        <v>1000</v>
      </c>
      <c r="M427" s="27">
        <f t="shared" ref="M427:T427" si="164">M428</f>
        <v>1000</v>
      </c>
      <c r="N427" s="27">
        <f t="shared" si="164"/>
        <v>0</v>
      </c>
      <c r="O427" s="27">
        <f t="shared" si="164"/>
        <v>1000</v>
      </c>
      <c r="P427" s="27">
        <f t="shared" si="164"/>
        <v>0</v>
      </c>
      <c r="Q427" s="27">
        <f t="shared" si="164"/>
        <v>1000</v>
      </c>
      <c r="R427" s="27">
        <f t="shared" si="164"/>
        <v>0</v>
      </c>
      <c r="S427" s="27">
        <f t="shared" si="164"/>
        <v>0</v>
      </c>
      <c r="T427" s="27">
        <f t="shared" si="164"/>
        <v>0</v>
      </c>
      <c r="U427" s="28">
        <f>U428</f>
        <v>100</v>
      </c>
      <c r="V427" s="18">
        <f t="shared" si="160"/>
        <v>10</v>
      </c>
    </row>
    <row r="428" spans="1:22" ht="16.5" customHeight="1" outlineLevel="5">
      <c r="A428" s="6" t="s">
        <v>33</v>
      </c>
      <c r="B428" s="17" t="s">
        <v>276</v>
      </c>
      <c r="C428" s="17" t="s">
        <v>280</v>
      </c>
      <c r="D428" s="17" t="s">
        <v>282</v>
      </c>
      <c r="E428" s="21">
        <v>112</v>
      </c>
      <c r="F428" s="17" t="s">
        <v>12</v>
      </c>
      <c r="G428" s="17"/>
      <c r="H428" s="17" t="s">
        <v>34</v>
      </c>
      <c r="I428" s="17"/>
      <c r="J428" s="17"/>
      <c r="K428" s="17"/>
      <c r="L428" s="40">
        <v>1000</v>
      </c>
      <c r="M428" s="29">
        <v>1000</v>
      </c>
      <c r="N428" s="29">
        <v>0</v>
      </c>
      <c r="O428" s="29">
        <v>1000</v>
      </c>
      <c r="P428" s="29">
        <v>0</v>
      </c>
      <c r="Q428" s="29">
        <v>1000</v>
      </c>
      <c r="R428" s="29">
        <v>0</v>
      </c>
      <c r="S428" s="27">
        <v>0</v>
      </c>
      <c r="T428" s="27">
        <v>0</v>
      </c>
      <c r="U428" s="31">
        <v>100</v>
      </c>
      <c r="V428" s="18">
        <f t="shared" si="160"/>
        <v>10</v>
      </c>
    </row>
    <row r="429" spans="1:22" ht="31.5" customHeight="1" outlineLevel="4">
      <c r="A429" s="6" t="s">
        <v>35</v>
      </c>
      <c r="B429" s="17" t="s">
        <v>276</v>
      </c>
      <c r="C429" s="17" t="s">
        <v>280</v>
      </c>
      <c r="D429" s="17" t="s">
        <v>282</v>
      </c>
      <c r="E429" s="17" t="s">
        <v>36</v>
      </c>
      <c r="F429" s="17" t="s">
        <v>12</v>
      </c>
      <c r="G429" s="17"/>
      <c r="H429" s="17"/>
      <c r="I429" s="17"/>
      <c r="J429" s="17"/>
      <c r="K429" s="17"/>
      <c r="L429" s="40">
        <f>L430+L432+L433+L431</f>
        <v>38500</v>
      </c>
      <c r="M429" s="27">
        <f t="shared" ref="M429:T429" si="165">M430+M432+M433</f>
        <v>38500</v>
      </c>
      <c r="N429" s="27">
        <f t="shared" si="165"/>
        <v>0</v>
      </c>
      <c r="O429" s="27">
        <f t="shared" si="165"/>
        <v>38500</v>
      </c>
      <c r="P429" s="27">
        <f t="shared" si="165"/>
        <v>0</v>
      </c>
      <c r="Q429" s="27">
        <f t="shared" si="165"/>
        <v>38500</v>
      </c>
      <c r="R429" s="27">
        <f t="shared" si="165"/>
        <v>0</v>
      </c>
      <c r="S429" s="27">
        <f t="shared" si="165"/>
        <v>0</v>
      </c>
      <c r="T429" s="27">
        <f t="shared" si="165"/>
        <v>0</v>
      </c>
      <c r="U429" s="28">
        <f>U430+U432+U433+U431</f>
        <v>10070.039999999999</v>
      </c>
      <c r="V429" s="18">
        <f t="shared" si="160"/>
        <v>26.155948051948048</v>
      </c>
    </row>
    <row r="430" spans="1:22" ht="15" customHeight="1" outlineLevel="5">
      <c r="A430" s="6" t="s">
        <v>37</v>
      </c>
      <c r="B430" s="17" t="s">
        <v>276</v>
      </c>
      <c r="C430" s="17" t="s">
        <v>280</v>
      </c>
      <c r="D430" s="17" t="s">
        <v>282</v>
      </c>
      <c r="E430" s="17" t="s">
        <v>36</v>
      </c>
      <c r="F430" s="17" t="s">
        <v>12</v>
      </c>
      <c r="G430" s="17"/>
      <c r="H430" s="17" t="s">
        <v>38</v>
      </c>
      <c r="I430" s="17"/>
      <c r="J430" s="17"/>
      <c r="K430" s="17"/>
      <c r="L430" s="40">
        <v>18308.189999999999</v>
      </c>
      <c r="M430" s="29">
        <v>20000</v>
      </c>
      <c r="N430" s="29">
        <v>0</v>
      </c>
      <c r="O430" s="29">
        <v>20000</v>
      </c>
      <c r="P430" s="29">
        <v>0</v>
      </c>
      <c r="Q430" s="29">
        <v>20000</v>
      </c>
      <c r="R430" s="29">
        <v>0</v>
      </c>
      <c r="S430" s="27">
        <v>0</v>
      </c>
      <c r="T430" s="27">
        <v>0</v>
      </c>
      <c r="U430" s="31">
        <v>4703.2299999999996</v>
      </c>
      <c r="V430" s="18">
        <f t="shared" si="160"/>
        <v>25.68921340667756</v>
      </c>
    </row>
    <row r="431" spans="1:22" ht="15" customHeight="1" outlineLevel="5">
      <c r="A431" s="6"/>
      <c r="B431" s="17"/>
      <c r="C431" s="17"/>
      <c r="D431" s="17"/>
      <c r="E431" s="17"/>
      <c r="F431" s="17"/>
      <c r="G431" s="17"/>
      <c r="H431" s="21">
        <v>22210</v>
      </c>
      <c r="I431" s="17"/>
      <c r="J431" s="17"/>
      <c r="K431" s="17"/>
      <c r="L431" s="40">
        <v>1691.81</v>
      </c>
      <c r="M431" s="29"/>
      <c r="N431" s="29"/>
      <c r="O431" s="29"/>
      <c r="P431" s="29"/>
      <c r="Q431" s="29"/>
      <c r="R431" s="29"/>
      <c r="S431" s="27"/>
      <c r="T431" s="27"/>
      <c r="U431" s="31">
        <v>1691.81</v>
      </c>
      <c r="V431" s="18">
        <f t="shared" si="160"/>
        <v>100</v>
      </c>
    </row>
    <row r="432" spans="1:22" ht="19.5" customHeight="1" outlineLevel="5">
      <c r="A432" s="6" t="s">
        <v>39</v>
      </c>
      <c r="B432" s="17" t="s">
        <v>276</v>
      </c>
      <c r="C432" s="17" t="s">
        <v>280</v>
      </c>
      <c r="D432" s="17" t="s">
        <v>282</v>
      </c>
      <c r="E432" s="17" t="s">
        <v>36</v>
      </c>
      <c r="F432" s="17" t="s">
        <v>12</v>
      </c>
      <c r="G432" s="17"/>
      <c r="H432" s="17" t="s">
        <v>40</v>
      </c>
      <c r="I432" s="17"/>
      <c r="J432" s="17"/>
      <c r="K432" s="17"/>
      <c r="L432" s="40">
        <v>8000</v>
      </c>
      <c r="M432" s="29">
        <v>8000</v>
      </c>
      <c r="N432" s="29">
        <v>0</v>
      </c>
      <c r="O432" s="29">
        <v>8000</v>
      </c>
      <c r="P432" s="29">
        <v>0</v>
      </c>
      <c r="Q432" s="29">
        <v>8000</v>
      </c>
      <c r="R432" s="29">
        <v>0</v>
      </c>
      <c r="S432" s="27">
        <v>0</v>
      </c>
      <c r="T432" s="27">
        <v>0</v>
      </c>
      <c r="U432" s="31">
        <v>3675</v>
      </c>
      <c r="V432" s="18">
        <f t="shared" si="160"/>
        <v>45.9375</v>
      </c>
    </row>
    <row r="433" spans="1:22" ht="34.5" customHeight="1" outlineLevel="5">
      <c r="A433" s="6" t="s">
        <v>41</v>
      </c>
      <c r="B433" s="17" t="s">
        <v>276</v>
      </c>
      <c r="C433" s="17" t="s">
        <v>280</v>
      </c>
      <c r="D433" s="17" t="s">
        <v>282</v>
      </c>
      <c r="E433" s="17" t="s">
        <v>36</v>
      </c>
      <c r="F433" s="17" t="s">
        <v>12</v>
      </c>
      <c r="G433" s="17"/>
      <c r="H433" s="17" t="s">
        <v>42</v>
      </c>
      <c r="I433" s="17"/>
      <c r="J433" s="17"/>
      <c r="K433" s="17"/>
      <c r="L433" s="40">
        <v>10500</v>
      </c>
      <c r="M433" s="29">
        <v>10500</v>
      </c>
      <c r="N433" s="29">
        <v>0</v>
      </c>
      <c r="O433" s="29">
        <v>10500</v>
      </c>
      <c r="P433" s="29">
        <v>0</v>
      </c>
      <c r="Q433" s="29">
        <v>10500</v>
      </c>
      <c r="R433" s="29">
        <v>0</v>
      </c>
      <c r="S433" s="27">
        <v>0</v>
      </c>
      <c r="T433" s="27">
        <v>0</v>
      </c>
      <c r="U433" s="31">
        <v>0</v>
      </c>
      <c r="V433" s="18">
        <f t="shared" si="160"/>
        <v>0</v>
      </c>
    </row>
    <row r="434" spans="1:22" s="3" customFormat="1" ht="15.75" customHeight="1">
      <c r="A434" s="5" t="s">
        <v>283</v>
      </c>
      <c r="B434" s="15" t="s">
        <v>284</v>
      </c>
      <c r="C434" s="15" t="s">
        <v>10</v>
      </c>
      <c r="D434" s="15" t="s">
        <v>11</v>
      </c>
      <c r="E434" s="15" t="s">
        <v>12</v>
      </c>
      <c r="F434" s="15" t="s">
        <v>12</v>
      </c>
      <c r="G434" s="15"/>
      <c r="H434" s="15"/>
      <c r="I434" s="15"/>
      <c r="J434" s="15"/>
      <c r="K434" s="15"/>
      <c r="L434" s="42">
        <f>L435</f>
        <v>733827</v>
      </c>
      <c r="M434" s="25" t="e">
        <f t="shared" ref="M434:U435" si="166">M435</f>
        <v>#REF!</v>
      </c>
      <c r="N434" s="25" t="e">
        <f t="shared" si="166"/>
        <v>#REF!</v>
      </c>
      <c r="O434" s="25" t="e">
        <f t="shared" si="166"/>
        <v>#REF!</v>
      </c>
      <c r="P434" s="25" t="e">
        <f t="shared" si="166"/>
        <v>#REF!</v>
      </c>
      <c r="Q434" s="25" t="e">
        <f t="shared" si="166"/>
        <v>#REF!</v>
      </c>
      <c r="R434" s="25" t="e">
        <f t="shared" si="166"/>
        <v>#REF!</v>
      </c>
      <c r="S434" s="25" t="e">
        <f t="shared" si="166"/>
        <v>#REF!</v>
      </c>
      <c r="T434" s="25" t="e">
        <f t="shared" si="166"/>
        <v>#REF!</v>
      </c>
      <c r="U434" s="26">
        <f t="shared" si="166"/>
        <v>233528.51</v>
      </c>
      <c r="V434" s="18">
        <f t="shared" si="160"/>
        <v>31.823373901478142</v>
      </c>
    </row>
    <row r="435" spans="1:22" ht="19.5" customHeight="1" outlineLevel="1">
      <c r="A435" s="6" t="s">
        <v>13</v>
      </c>
      <c r="B435" s="17" t="s">
        <v>284</v>
      </c>
      <c r="C435" s="17" t="s">
        <v>14</v>
      </c>
      <c r="D435" s="17" t="s">
        <v>11</v>
      </c>
      <c r="E435" s="17" t="s">
        <v>12</v>
      </c>
      <c r="F435" s="17" t="s">
        <v>12</v>
      </c>
      <c r="G435" s="17"/>
      <c r="H435" s="17"/>
      <c r="I435" s="17"/>
      <c r="J435" s="17"/>
      <c r="K435" s="17"/>
      <c r="L435" s="40">
        <f>L436</f>
        <v>733827</v>
      </c>
      <c r="M435" s="27" t="e">
        <f t="shared" si="166"/>
        <v>#REF!</v>
      </c>
      <c r="N435" s="27" t="e">
        <f t="shared" si="166"/>
        <v>#REF!</v>
      </c>
      <c r="O435" s="27" t="e">
        <f t="shared" si="166"/>
        <v>#REF!</v>
      </c>
      <c r="P435" s="27" t="e">
        <f t="shared" si="166"/>
        <v>#REF!</v>
      </c>
      <c r="Q435" s="27" t="e">
        <f t="shared" si="166"/>
        <v>#REF!</v>
      </c>
      <c r="R435" s="27" t="e">
        <f t="shared" si="166"/>
        <v>#REF!</v>
      </c>
      <c r="S435" s="27" t="e">
        <f t="shared" si="166"/>
        <v>#REF!</v>
      </c>
      <c r="T435" s="27" t="e">
        <f t="shared" si="166"/>
        <v>#REF!</v>
      </c>
      <c r="U435" s="28">
        <f t="shared" si="166"/>
        <v>233528.51</v>
      </c>
      <c r="V435" s="18">
        <f t="shared" si="160"/>
        <v>31.823373901478142</v>
      </c>
    </row>
    <row r="436" spans="1:22" ht="48.75" customHeight="1" outlineLevel="2">
      <c r="A436" s="6" t="s">
        <v>27</v>
      </c>
      <c r="B436" s="17" t="s">
        <v>284</v>
      </c>
      <c r="C436" s="17" t="s">
        <v>28</v>
      </c>
      <c r="D436" s="17" t="s">
        <v>11</v>
      </c>
      <c r="E436" s="17" t="s">
        <v>12</v>
      </c>
      <c r="F436" s="17" t="s">
        <v>12</v>
      </c>
      <c r="G436" s="17"/>
      <c r="H436" s="17"/>
      <c r="I436" s="17"/>
      <c r="J436" s="17"/>
      <c r="K436" s="17"/>
      <c r="L436" s="40">
        <f t="shared" ref="L436:U436" si="167">L437+L442</f>
        <v>733827</v>
      </c>
      <c r="M436" s="27" t="e">
        <f t="shared" si="167"/>
        <v>#REF!</v>
      </c>
      <c r="N436" s="27" t="e">
        <f t="shared" si="167"/>
        <v>#REF!</v>
      </c>
      <c r="O436" s="27" t="e">
        <f t="shared" si="167"/>
        <v>#REF!</v>
      </c>
      <c r="P436" s="27" t="e">
        <f t="shared" si="167"/>
        <v>#REF!</v>
      </c>
      <c r="Q436" s="27" t="e">
        <f t="shared" si="167"/>
        <v>#REF!</v>
      </c>
      <c r="R436" s="27" t="e">
        <f t="shared" si="167"/>
        <v>#REF!</v>
      </c>
      <c r="S436" s="27" t="e">
        <f t="shared" si="167"/>
        <v>#REF!</v>
      </c>
      <c r="T436" s="27" t="e">
        <f t="shared" si="167"/>
        <v>#REF!</v>
      </c>
      <c r="U436" s="28">
        <f t="shared" si="167"/>
        <v>233528.51</v>
      </c>
      <c r="V436" s="18">
        <f t="shared" si="160"/>
        <v>31.823373901478142</v>
      </c>
    </row>
    <row r="437" spans="1:22" ht="31.5" customHeight="1" outlineLevel="3">
      <c r="A437" s="6" t="s">
        <v>285</v>
      </c>
      <c r="B437" s="17" t="s">
        <v>284</v>
      </c>
      <c r="C437" s="17" t="s">
        <v>28</v>
      </c>
      <c r="D437" s="17" t="s">
        <v>286</v>
      </c>
      <c r="E437" s="17" t="s">
        <v>12</v>
      </c>
      <c r="F437" s="17" t="s">
        <v>12</v>
      </c>
      <c r="G437" s="17"/>
      <c r="H437" s="17"/>
      <c r="I437" s="17"/>
      <c r="J437" s="17"/>
      <c r="K437" s="17"/>
      <c r="L437" s="40">
        <f>L438+L440</f>
        <v>723827</v>
      </c>
      <c r="M437" s="27" t="e">
        <f t="shared" ref="M437:U437" si="168">M438+M440</f>
        <v>#REF!</v>
      </c>
      <c r="N437" s="27" t="e">
        <f t="shared" si="168"/>
        <v>#REF!</v>
      </c>
      <c r="O437" s="27" t="e">
        <f t="shared" si="168"/>
        <v>#REF!</v>
      </c>
      <c r="P437" s="27" t="e">
        <f t="shared" si="168"/>
        <v>#REF!</v>
      </c>
      <c r="Q437" s="27" t="e">
        <f t="shared" si="168"/>
        <v>#REF!</v>
      </c>
      <c r="R437" s="27" t="e">
        <f t="shared" si="168"/>
        <v>#REF!</v>
      </c>
      <c r="S437" s="27" t="e">
        <f t="shared" si="168"/>
        <v>#REF!</v>
      </c>
      <c r="T437" s="27" t="e">
        <f t="shared" si="168"/>
        <v>#REF!</v>
      </c>
      <c r="U437" s="28">
        <f t="shared" si="168"/>
        <v>233528.51</v>
      </c>
      <c r="V437" s="18">
        <f t="shared" si="160"/>
        <v>32.263028320303057</v>
      </c>
    </row>
    <row r="438" spans="1:22" ht="36" customHeight="1" outlineLevel="4">
      <c r="A438" s="6" t="s">
        <v>19</v>
      </c>
      <c r="B438" s="17" t="s">
        <v>284</v>
      </c>
      <c r="C438" s="17" t="s">
        <v>28</v>
      </c>
      <c r="D438" s="17" t="s">
        <v>286</v>
      </c>
      <c r="E438" s="17" t="s">
        <v>20</v>
      </c>
      <c r="F438" s="17" t="s">
        <v>12</v>
      </c>
      <c r="G438" s="17"/>
      <c r="H438" s="17"/>
      <c r="I438" s="17"/>
      <c r="J438" s="17"/>
      <c r="K438" s="17"/>
      <c r="L438" s="40">
        <f>L439</f>
        <v>556277</v>
      </c>
      <c r="M438" s="27">
        <f t="shared" ref="M438:U438" si="169">M439</f>
        <v>556277</v>
      </c>
      <c r="N438" s="27">
        <f t="shared" si="169"/>
        <v>0</v>
      </c>
      <c r="O438" s="27">
        <f t="shared" si="169"/>
        <v>556277</v>
      </c>
      <c r="P438" s="27">
        <f t="shared" si="169"/>
        <v>0</v>
      </c>
      <c r="Q438" s="27">
        <f t="shared" si="169"/>
        <v>556277</v>
      </c>
      <c r="R438" s="27">
        <f t="shared" si="169"/>
        <v>0</v>
      </c>
      <c r="S438" s="27">
        <f t="shared" si="169"/>
        <v>0</v>
      </c>
      <c r="T438" s="27">
        <f t="shared" si="169"/>
        <v>0</v>
      </c>
      <c r="U438" s="28">
        <f t="shared" si="169"/>
        <v>174309.91</v>
      </c>
      <c r="V438" s="18">
        <f>U438/L438*100</f>
        <v>31.335092049464564</v>
      </c>
    </row>
    <row r="439" spans="1:22" ht="18.75" customHeight="1" outlineLevel="5">
      <c r="A439" s="6" t="s">
        <v>21</v>
      </c>
      <c r="B439" s="17" t="s">
        <v>284</v>
      </c>
      <c r="C439" s="17" t="s">
        <v>28</v>
      </c>
      <c r="D439" s="17" t="s">
        <v>286</v>
      </c>
      <c r="E439" s="17" t="s">
        <v>20</v>
      </c>
      <c r="F439" s="17" t="s">
        <v>12</v>
      </c>
      <c r="G439" s="17"/>
      <c r="H439" s="17" t="s">
        <v>22</v>
      </c>
      <c r="I439" s="17"/>
      <c r="J439" s="17"/>
      <c r="K439" s="17"/>
      <c r="L439" s="40">
        <v>556277</v>
      </c>
      <c r="M439" s="29">
        <v>556277</v>
      </c>
      <c r="N439" s="29">
        <v>0</v>
      </c>
      <c r="O439" s="29">
        <v>556277</v>
      </c>
      <c r="P439" s="29">
        <v>0</v>
      </c>
      <c r="Q439" s="29">
        <v>556277</v>
      </c>
      <c r="R439" s="29">
        <v>0</v>
      </c>
      <c r="S439" s="27">
        <v>0</v>
      </c>
      <c r="T439" s="27">
        <v>0</v>
      </c>
      <c r="U439" s="31">
        <v>174309.91</v>
      </c>
      <c r="V439" s="18">
        <f t="shared" si="160"/>
        <v>31.335092049464564</v>
      </c>
    </row>
    <row r="440" spans="1:22" ht="45.75" customHeight="1" outlineLevel="4">
      <c r="A440" s="6" t="s">
        <v>23</v>
      </c>
      <c r="B440" s="17" t="s">
        <v>284</v>
      </c>
      <c r="C440" s="17" t="s">
        <v>28</v>
      </c>
      <c r="D440" s="17" t="s">
        <v>286</v>
      </c>
      <c r="E440" s="17" t="s">
        <v>24</v>
      </c>
      <c r="F440" s="17" t="s">
        <v>12</v>
      </c>
      <c r="G440" s="17"/>
      <c r="H440" s="17"/>
      <c r="I440" s="17"/>
      <c r="J440" s="17"/>
      <c r="K440" s="17"/>
      <c r="L440" s="40">
        <f>L441</f>
        <v>167550</v>
      </c>
      <c r="M440" s="27" t="e">
        <f>M441+#REF!</f>
        <v>#REF!</v>
      </c>
      <c r="N440" s="27" t="e">
        <f>N441+#REF!</f>
        <v>#REF!</v>
      </c>
      <c r="O440" s="27" t="e">
        <f>O441+#REF!</f>
        <v>#REF!</v>
      </c>
      <c r="P440" s="27" t="e">
        <f>P441+#REF!</f>
        <v>#REF!</v>
      </c>
      <c r="Q440" s="27" t="e">
        <f>Q441+#REF!</f>
        <v>#REF!</v>
      </c>
      <c r="R440" s="27" t="e">
        <f>R441+#REF!</f>
        <v>#REF!</v>
      </c>
      <c r="S440" s="27" t="e">
        <f>S441+#REF!</f>
        <v>#REF!</v>
      </c>
      <c r="T440" s="27" t="e">
        <f>T441+#REF!</f>
        <v>#REF!</v>
      </c>
      <c r="U440" s="28">
        <f>U441</f>
        <v>59218.6</v>
      </c>
      <c r="V440" s="18">
        <f t="shared" si="160"/>
        <v>35.343837660399878</v>
      </c>
    </row>
    <row r="441" spans="1:22" ht="30" customHeight="1" outlineLevel="5">
      <c r="A441" s="6" t="s">
        <v>25</v>
      </c>
      <c r="B441" s="17" t="s">
        <v>284</v>
      </c>
      <c r="C441" s="17" t="s">
        <v>28</v>
      </c>
      <c r="D441" s="17" t="s">
        <v>286</v>
      </c>
      <c r="E441" s="17" t="s">
        <v>24</v>
      </c>
      <c r="F441" s="17" t="s">
        <v>12</v>
      </c>
      <c r="G441" s="17"/>
      <c r="H441" s="17" t="s">
        <v>26</v>
      </c>
      <c r="I441" s="17"/>
      <c r="J441" s="17"/>
      <c r="K441" s="17"/>
      <c r="L441" s="40">
        <v>167550</v>
      </c>
      <c r="M441" s="29">
        <v>167550</v>
      </c>
      <c r="N441" s="29">
        <v>0</v>
      </c>
      <c r="O441" s="29">
        <v>167550</v>
      </c>
      <c r="P441" s="29">
        <v>0</v>
      </c>
      <c r="Q441" s="29">
        <v>167550</v>
      </c>
      <c r="R441" s="29">
        <v>0</v>
      </c>
      <c r="S441" s="27">
        <v>0</v>
      </c>
      <c r="T441" s="27">
        <v>0</v>
      </c>
      <c r="U441" s="31">
        <f>46779.35+12439.25</f>
        <v>59218.6</v>
      </c>
      <c r="V441" s="18">
        <f t="shared" si="160"/>
        <v>35.343837660399878</v>
      </c>
    </row>
    <row r="442" spans="1:22" ht="30.75" customHeight="1" outlineLevel="3">
      <c r="A442" s="6" t="s">
        <v>29</v>
      </c>
      <c r="B442" s="17" t="s">
        <v>284</v>
      </c>
      <c r="C442" s="17" t="s">
        <v>28</v>
      </c>
      <c r="D442" s="17" t="s">
        <v>30</v>
      </c>
      <c r="E442" s="17" t="s">
        <v>12</v>
      </c>
      <c r="F442" s="17" t="s">
        <v>12</v>
      </c>
      <c r="G442" s="17"/>
      <c r="H442" s="17"/>
      <c r="I442" s="17"/>
      <c r="J442" s="17"/>
      <c r="K442" s="17"/>
      <c r="L442" s="40">
        <f>L443</f>
        <v>10000</v>
      </c>
      <c r="M442" s="27">
        <f t="shared" ref="M442:U443" si="170">M443</f>
        <v>10000</v>
      </c>
      <c r="N442" s="27">
        <f t="shared" si="170"/>
        <v>0</v>
      </c>
      <c r="O442" s="27">
        <f t="shared" si="170"/>
        <v>10000</v>
      </c>
      <c r="P442" s="27">
        <f t="shared" si="170"/>
        <v>0</v>
      </c>
      <c r="Q442" s="27">
        <f t="shared" si="170"/>
        <v>10000</v>
      </c>
      <c r="R442" s="27">
        <f t="shared" si="170"/>
        <v>0</v>
      </c>
      <c r="S442" s="27">
        <f t="shared" si="170"/>
        <v>0</v>
      </c>
      <c r="T442" s="27">
        <f t="shared" si="170"/>
        <v>0</v>
      </c>
      <c r="U442" s="28">
        <f t="shared" si="170"/>
        <v>0</v>
      </c>
      <c r="V442" s="18">
        <f t="shared" si="160"/>
        <v>0</v>
      </c>
    </row>
    <row r="443" spans="1:22" ht="33.75" customHeight="1" outlineLevel="4">
      <c r="A443" s="6" t="s">
        <v>35</v>
      </c>
      <c r="B443" s="17" t="s">
        <v>284</v>
      </c>
      <c r="C443" s="17" t="s">
        <v>28</v>
      </c>
      <c r="D443" s="17" t="s">
        <v>30</v>
      </c>
      <c r="E443" s="17" t="s">
        <v>36</v>
      </c>
      <c r="F443" s="17" t="s">
        <v>12</v>
      </c>
      <c r="G443" s="17"/>
      <c r="H443" s="17"/>
      <c r="I443" s="17"/>
      <c r="J443" s="17"/>
      <c r="K443" s="17"/>
      <c r="L443" s="40">
        <f>L444</f>
        <v>10000</v>
      </c>
      <c r="M443" s="27">
        <f t="shared" si="170"/>
        <v>10000</v>
      </c>
      <c r="N443" s="27">
        <f t="shared" si="170"/>
        <v>0</v>
      </c>
      <c r="O443" s="27">
        <f t="shared" si="170"/>
        <v>10000</v>
      </c>
      <c r="P443" s="27">
        <f t="shared" si="170"/>
        <v>0</v>
      </c>
      <c r="Q443" s="27">
        <f t="shared" si="170"/>
        <v>10000</v>
      </c>
      <c r="R443" s="27">
        <f t="shared" si="170"/>
        <v>0</v>
      </c>
      <c r="S443" s="27">
        <f t="shared" si="170"/>
        <v>0</v>
      </c>
      <c r="T443" s="27">
        <f t="shared" si="170"/>
        <v>0</v>
      </c>
      <c r="U443" s="28">
        <f t="shared" si="170"/>
        <v>0</v>
      </c>
      <c r="V443" s="18">
        <f t="shared" si="160"/>
        <v>0</v>
      </c>
    </row>
    <row r="444" spans="1:22" ht="21.75" customHeight="1" outlineLevel="5">
      <c r="A444" s="6" t="s">
        <v>39</v>
      </c>
      <c r="B444" s="17" t="s">
        <v>284</v>
      </c>
      <c r="C444" s="17" t="s">
        <v>28</v>
      </c>
      <c r="D444" s="17" t="s">
        <v>30</v>
      </c>
      <c r="E444" s="17" t="s">
        <v>36</v>
      </c>
      <c r="F444" s="17" t="s">
        <v>12</v>
      </c>
      <c r="G444" s="17"/>
      <c r="H444" s="17" t="s">
        <v>40</v>
      </c>
      <c r="I444" s="17"/>
      <c r="J444" s="17"/>
      <c r="K444" s="17"/>
      <c r="L444" s="40">
        <v>10000</v>
      </c>
      <c r="M444" s="29">
        <v>10000</v>
      </c>
      <c r="N444" s="29">
        <v>0</v>
      </c>
      <c r="O444" s="29">
        <v>10000</v>
      </c>
      <c r="P444" s="29">
        <v>0</v>
      </c>
      <c r="Q444" s="29">
        <v>10000</v>
      </c>
      <c r="R444" s="29">
        <v>0</v>
      </c>
      <c r="S444" s="27">
        <v>0</v>
      </c>
      <c r="T444" s="27">
        <v>0</v>
      </c>
      <c r="U444" s="31">
        <v>0</v>
      </c>
      <c r="V444" s="18">
        <f t="shared" si="160"/>
        <v>0</v>
      </c>
    </row>
    <row r="445" spans="1:22" ht="18.75" customHeight="1">
      <c r="A445" s="14" t="s">
        <v>287</v>
      </c>
      <c r="B445" s="19"/>
      <c r="C445" s="19"/>
      <c r="D445" s="19"/>
      <c r="E445" s="19"/>
      <c r="F445" s="19"/>
      <c r="G445" s="19"/>
      <c r="H445" s="20"/>
      <c r="I445" s="20"/>
      <c r="J445" s="20"/>
      <c r="K445" s="20"/>
      <c r="L445" s="43">
        <f t="shared" ref="L445:U445" si="171">L3+L25+L332+L356+L392+L418+L434</f>
        <v>173142427</v>
      </c>
      <c r="M445" s="32" t="e">
        <f t="shared" si="171"/>
        <v>#REF!</v>
      </c>
      <c r="N445" s="32" t="e">
        <f t="shared" si="171"/>
        <v>#REF!</v>
      </c>
      <c r="O445" s="32" t="e">
        <f t="shared" si="171"/>
        <v>#REF!</v>
      </c>
      <c r="P445" s="32" t="e">
        <f t="shared" si="171"/>
        <v>#REF!</v>
      </c>
      <c r="Q445" s="32" t="e">
        <f t="shared" si="171"/>
        <v>#REF!</v>
      </c>
      <c r="R445" s="32" t="e">
        <f t="shared" si="171"/>
        <v>#REF!</v>
      </c>
      <c r="S445" s="32" t="e">
        <f t="shared" si="171"/>
        <v>#REF!</v>
      </c>
      <c r="T445" s="32" t="e">
        <f t="shared" si="171"/>
        <v>#REF!</v>
      </c>
      <c r="U445" s="43">
        <f t="shared" si="171"/>
        <v>51088480.640000008</v>
      </c>
      <c r="V445" s="18">
        <f t="shared" si="160"/>
        <v>29.506621528413717</v>
      </c>
    </row>
    <row r="446" spans="1:22" ht="20.25" customHeight="1">
      <c r="A446" s="7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44"/>
      <c r="M446" s="34"/>
      <c r="N446" s="34"/>
      <c r="O446" s="34"/>
      <c r="P446" s="34"/>
      <c r="Q446" s="34"/>
      <c r="R446" s="34"/>
      <c r="S446" s="34"/>
      <c r="T446" s="34"/>
    </row>
    <row r="447" spans="1:22" ht="63.75" customHeight="1">
      <c r="A447" s="46" t="s">
        <v>295</v>
      </c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35"/>
      <c r="N447" s="35"/>
      <c r="O447" s="35"/>
      <c r="P447" s="35"/>
      <c r="Q447" s="35"/>
      <c r="R447" s="35"/>
      <c r="S447" s="35"/>
      <c r="T447" s="36"/>
    </row>
  </sheetData>
  <mergeCells count="2">
    <mergeCell ref="A447:L447"/>
    <mergeCell ref="A1:V1"/>
  </mergeCells>
  <pageMargins left="0.78740157480314965" right="0.59055118110236227" top="0.59055118110236227" bottom="0.59055118110236227" header="0.39370078740157483" footer="0.51181102362204722"/>
  <pageSetup paperSize="9" scale="60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6239046-B8A8-4A93-AC31-8FE40D261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fokina2\user</dc:creator>
  <cp:lastModifiedBy>user</cp:lastModifiedBy>
  <cp:lastPrinted>2016-04-05T09:36:12Z</cp:lastPrinted>
  <dcterms:created xsi:type="dcterms:W3CDTF">2016-02-09T06:00:25Z</dcterms:created>
  <dcterms:modified xsi:type="dcterms:W3CDTF">2016-05-06T08:53:00Z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C:\Users\user\AppData\Local\Кейсистемс\Бюджет-КС\ReportManager\sqr_rosp_exp2016_12.xls</vt:lpwstr>
  </property>
</Properties>
</file>