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60" yWindow="252" windowWidth="15576" windowHeight="11760" tabRatio="761"/>
  </bookViews>
  <sheets>
    <sheet name="Приложение 1" sheetId="13" r:id="rId1"/>
    <sheet name="Приложение 2" sheetId="10" r:id="rId2"/>
    <sheet name="Приложение 3" sheetId="11" r:id="rId3"/>
  </sheets>
  <definedNames>
    <definedName name="_xlnm._FilterDatabase" localSheetId="0" hidden="1">'Приложение 1'!$A$10:$X$37</definedName>
    <definedName name="_xlnm._FilterDatabase" localSheetId="1" hidden="1">'Приложение 2'!$A$12:$CD$39</definedName>
    <definedName name="_xlnm._FilterDatabase" localSheetId="2" hidden="1">'Приложение 3'!$A$9:$S$15</definedName>
    <definedName name="_xlnm.Print_Area" localSheetId="0">'Приложение 1'!$A$1:$S$37</definedName>
    <definedName name="_xlnm.Print_Area" localSheetId="1">'Приложение 2'!$A$1:$AL$39</definedName>
    <definedName name="_xlnm.Print_Area" localSheetId="2">'Приложение 3'!$A$1:$F$15</definedName>
    <definedName name="Перечень" localSheetId="1">#REF!</definedName>
    <definedName name="Перечень" localSheetId="2">#REF!</definedName>
    <definedName name="Перечень">#REF!</definedName>
    <definedName name="Перечень2" localSheetId="1">#REF!</definedName>
    <definedName name="Перечень2" localSheetId="2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>#REF!</definedName>
    <definedName name="прил">#REF!</definedName>
  </definedNames>
  <calcPr calcId="124519"/>
</workbook>
</file>

<file path=xl/calcChain.xml><?xml version="1.0" encoding="utf-8"?>
<calcChain xmlns="http://schemas.openxmlformats.org/spreadsheetml/2006/main">
  <c r="AN20" i="10"/>
  <c r="BL20" s="1"/>
  <c r="AO20"/>
  <c r="AP20"/>
  <c r="AQ20"/>
  <c r="AR20"/>
  <c r="AS20"/>
  <c r="AT20"/>
  <c r="AU20"/>
  <c r="AV20"/>
  <c r="BT20" s="1"/>
  <c r="AW20"/>
  <c r="AX20"/>
  <c r="BV20" s="1"/>
  <c r="AY20"/>
  <c r="BG20"/>
  <c r="BK20"/>
  <c r="BM20"/>
  <c r="BN20"/>
  <c r="BO20"/>
  <c r="BP20"/>
  <c r="BQ20"/>
  <c r="BR20"/>
  <c r="BU20"/>
  <c r="BY20"/>
  <c r="BZ20"/>
  <c r="CA20"/>
  <c r="CB20"/>
  <c r="BW20" l="1"/>
  <c r="CC20"/>
  <c r="BS20"/>
  <c r="AN14" l="1"/>
  <c r="BL14" s="1"/>
  <c r="AO14"/>
  <c r="BM14" s="1"/>
  <c r="AP14"/>
  <c r="BN14" s="1"/>
  <c r="AQ14"/>
  <c r="BO14" s="1"/>
  <c r="AR14"/>
  <c r="BP14" s="1"/>
  <c r="AS14"/>
  <c r="BQ14" s="1"/>
  <c r="AT14"/>
  <c r="BR14" s="1"/>
  <c r="AU14"/>
  <c r="AV14"/>
  <c r="BT14" s="1"/>
  <c r="AW14"/>
  <c r="BU14" s="1"/>
  <c r="AX14"/>
  <c r="BV14" s="1"/>
  <c r="AY14"/>
  <c r="BG14"/>
  <c r="BK14"/>
  <c r="AN15"/>
  <c r="BL15" s="1"/>
  <c r="AO15"/>
  <c r="BM15" s="1"/>
  <c r="AP15"/>
  <c r="BN15" s="1"/>
  <c r="AQ15"/>
  <c r="BO15" s="1"/>
  <c r="AR15"/>
  <c r="BP15" s="1"/>
  <c r="AS15"/>
  <c r="BQ15" s="1"/>
  <c r="AT15"/>
  <c r="BR15" s="1"/>
  <c r="AU15"/>
  <c r="AV15"/>
  <c r="BT15" s="1"/>
  <c r="AW15"/>
  <c r="BU15" s="1"/>
  <c r="AX15"/>
  <c r="BV15" s="1"/>
  <c r="AY15"/>
  <c r="BG15"/>
  <c r="BK15"/>
  <c r="AN16"/>
  <c r="AP16"/>
  <c r="AT16"/>
  <c r="AV16"/>
  <c r="AW16"/>
  <c r="BU16" s="1"/>
  <c r="AX16"/>
  <c r="BV16" s="1"/>
  <c r="BG16"/>
  <c r="BK16"/>
  <c r="BL16"/>
  <c r="BN16"/>
  <c r="BR16"/>
  <c r="BT16"/>
  <c r="AN17"/>
  <c r="AO17"/>
  <c r="AP17"/>
  <c r="AQ17"/>
  <c r="AR17"/>
  <c r="AS17"/>
  <c r="AT17"/>
  <c r="AU17"/>
  <c r="AV17"/>
  <c r="BT17" s="1"/>
  <c r="AW17"/>
  <c r="AX17"/>
  <c r="BV17" s="1"/>
  <c r="AY17"/>
  <c r="BG17"/>
  <c r="BK17"/>
  <c r="BL17"/>
  <c r="BM17"/>
  <c r="BN17"/>
  <c r="BO17"/>
  <c r="BP17"/>
  <c r="BQ17"/>
  <c r="BR17"/>
  <c r="BU17"/>
  <c r="AN18"/>
  <c r="AO18"/>
  <c r="AP18"/>
  <c r="AQ18"/>
  <c r="AR18"/>
  <c r="AS18"/>
  <c r="AT18"/>
  <c r="AU18"/>
  <c r="AV18"/>
  <c r="BT18" s="1"/>
  <c r="AW18"/>
  <c r="BU18" s="1"/>
  <c r="AX18"/>
  <c r="BV18" s="1"/>
  <c r="AY18"/>
  <c r="BG18"/>
  <c r="BK18"/>
  <c r="BL18"/>
  <c r="BM18"/>
  <c r="BN18"/>
  <c r="BO18"/>
  <c r="BP18"/>
  <c r="BQ18"/>
  <c r="BR18"/>
  <c r="BG19"/>
  <c r="BK19"/>
  <c r="AN21"/>
  <c r="AO21"/>
  <c r="AP21"/>
  <c r="AQ21"/>
  <c r="AR21"/>
  <c r="AS21"/>
  <c r="AT21"/>
  <c r="AU21"/>
  <c r="AV21"/>
  <c r="BT21" s="1"/>
  <c r="AW21"/>
  <c r="BU21" s="1"/>
  <c r="AX21"/>
  <c r="BV21" s="1"/>
  <c r="AY21"/>
  <c r="BG21"/>
  <c r="BK21"/>
  <c r="BL21"/>
  <c r="BM21"/>
  <c r="BN21"/>
  <c r="BO21"/>
  <c r="BP21"/>
  <c r="BQ21"/>
  <c r="BR21"/>
  <c r="AN22"/>
  <c r="BL22" s="1"/>
  <c r="AO22"/>
  <c r="AP22"/>
  <c r="BN22" s="1"/>
  <c r="AQ22"/>
  <c r="BO22" s="1"/>
  <c r="AR22"/>
  <c r="BP22" s="1"/>
  <c r="AS22"/>
  <c r="BQ22" s="1"/>
  <c r="AT22"/>
  <c r="BR22" s="1"/>
  <c r="AV22"/>
  <c r="BT22" s="1"/>
  <c r="AW22"/>
  <c r="AX22"/>
  <c r="BV22" s="1"/>
  <c r="AY22"/>
  <c r="BG22"/>
  <c r="BK22"/>
  <c r="BM22"/>
  <c r="BU22"/>
  <c r="AN23"/>
  <c r="BL23" s="1"/>
  <c r="AO23"/>
  <c r="AP23"/>
  <c r="BN23" s="1"/>
  <c r="AQ23"/>
  <c r="BO23" s="1"/>
  <c r="AR23"/>
  <c r="BP23" s="1"/>
  <c r="AS23"/>
  <c r="BQ23" s="1"/>
  <c r="AT23"/>
  <c r="BR23" s="1"/>
  <c r="AV23"/>
  <c r="BT23" s="1"/>
  <c r="AW23"/>
  <c r="BU23" s="1"/>
  <c r="AX23"/>
  <c r="BV23" s="1"/>
  <c r="AY23"/>
  <c r="BG23"/>
  <c r="BK23"/>
  <c r="BM23"/>
  <c r="AN24"/>
  <c r="BL24" s="1"/>
  <c r="AO24"/>
  <c r="AP24"/>
  <c r="BN24" s="1"/>
  <c r="AQ24"/>
  <c r="BO24" s="1"/>
  <c r="AR24"/>
  <c r="BP24" s="1"/>
  <c r="AS24"/>
  <c r="BQ24" s="1"/>
  <c r="AT24"/>
  <c r="BR24" s="1"/>
  <c r="AV24"/>
  <c r="BT24" s="1"/>
  <c r="AW24"/>
  <c r="AX24"/>
  <c r="BV24" s="1"/>
  <c r="AY24"/>
  <c r="BG24"/>
  <c r="BK24"/>
  <c r="BM24"/>
  <c r="BU24"/>
  <c r="AN25"/>
  <c r="BL25" s="1"/>
  <c r="AO25"/>
  <c r="AP25"/>
  <c r="BN25" s="1"/>
  <c r="AQ25"/>
  <c r="BO25" s="1"/>
  <c r="AR25"/>
  <c r="BP25" s="1"/>
  <c r="AS25"/>
  <c r="BQ25" s="1"/>
  <c r="AT25"/>
  <c r="BR25" s="1"/>
  <c r="AV25"/>
  <c r="BT25" s="1"/>
  <c r="AW25"/>
  <c r="BU25" s="1"/>
  <c r="AX25"/>
  <c r="BV25" s="1"/>
  <c r="AY25"/>
  <c r="BG25"/>
  <c r="BK25"/>
  <c r="BM25"/>
  <c r="AO26"/>
  <c r="BM26" s="1"/>
  <c r="AP26"/>
  <c r="BN26" s="1"/>
  <c r="AQ26"/>
  <c r="BO26" s="1"/>
  <c r="AR26"/>
  <c r="BP26" s="1"/>
  <c r="AS26"/>
  <c r="BQ26" s="1"/>
  <c r="AT26"/>
  <c r="BR26" s="1"/>
  <c r="AV26"/>
  <c r="BT26" s="1"/>
  <c r="AW26"/>
  <c r="BU26" s="1"/>
  <c r="AX26"/>
  <c r="BV26" s="1"/>
  <c r="AY26"/>
  <c r="BG26"/>
  <c r="BK26"/>
  <c r="BG27"/>
  <c r="BK27"/>
  <c r="AO28"/>
  <c r="BM28" s="1"/>
  <c r="AP28"/>
  <c r="AQ28"/>
  <c r="BO28" s="1"/>
  <c r="AR28"/>
  <c r="BP28" s="1"/>
  <c r="AS28"/>
  <c r="BQ28" s="1"/>
  <c r="AT28"/>
  <c r="BR28" s="1"/>
  <c r="AU28"/>
  <c r="AV28"/>
  <c r="BT28" s="1"/>
  <c r="AW28"/>
  <c r="BU28" s="1"/>
  <c r="AX28"/>
  <c r="BV28" s="1"/>
  <c r="AY28"/>
  <c r="BG28"/>
  <c r="BK28"/>
  <c r="BN28"/>
  <c r="BW28"/>
  <c r="AN29"/>
  <c r="AO29"/>
  <c r="AP29"/>
  <c r="AQ29"/>
  <c r="AR29"/>
  <c r="AS29"/>
  <c r="AT29"/>
  <c r="AU29"/>
  <c r="AV29"/>
  <c r="BT29" s="1"/>
  <c r="AW29"/>
  <c r="BU29" s="1"/>
  <c r="AX29"/>
  <c r="BV29" s="1"/>
  <c r="AY29"/>
  <c r="BG29"/>
  <c r="BK29"/>
  <c r="BL29"/>
  <c r="BM29"/>
  <c r="BN29"/>
  <c r="BO29"/>
  <c r="BP29"/>
  <c r="BQ29"/>
  <c r="BR29"/>
  <c r="AN30"/>
  <c r="BL30" s="1"/>
  <c r="AO30"/>
  <c r="AP30"/>
  <c r="BN30" s="1"/>
  <c r="AQ30"/>
  <c r="BO30" s="1"/>
  <c r="AR30"/>
  <c r="BP30" s="1"/>
  <c r="AS30"/>
  <c r="BQ30" s="1"/>
  <c r="AT30"/>
  <c r="BR30" s="1"/>
  <c r="AV30"/>
  <c r="BT30" s="1"/>
  <c r="AW30"/>
  <c r="BU30" s="1"/>
  <c r="AX30"/>
  <c r="BV30" s="1"/>
  <c r="AY30"/>
  <c r="BG30"/>
  <c r="BK30"/>
  <c r="BM30"/>
  <c r="AN31"/>
  <c r="BL31" s="1"/>
  <c r="AO31"/>
  <c r="AP31"/>
  <c r="BN31" s="1"/>
  <c r="AQ31"/>
  <c r="BO31" s="1"/>
  <c r="AR31"/>
  <c r="BP31" s="1"/>
  <c r="AS31"/>
  <c r="BQ31" s="1"/>
  <c r="AT31"/>
  <c r="BR31" s="1"/>
  <c r="AV31"/>
  <c r="BT31" s="1"/>
  <c r="AW31"/>
  <c r="BU31" s="1"/>
  <c r="AX31"/>
  <c r="BV31" s="1"/>
  <c r="AY31"/>
  <c r="BG31"/>
  <c r="BK31"/>
  <c r="BM31"/>
  <c r="AN32"/>
  <c r="BL32" s="1"/>
  <c r="AO32"/>
  <c r="AP32"/>
  <c r="BN32" s="1"/>
  <c r="AQ32"/>
  <c r="BO32" s="1"/>
  <c r="AR32"/>
  <c r="BP32" s="1"/>
  <c r="AS32"/>
  <c r="BQ32" s="1"/>
  <c r="AT32"/>
  <c r="BR32" s="1"/>
  <c r="AV32"/>
  <c r="BT32" s="1"/>
  <c r="AW32"/>
  <c r="BU32" s="1"/>
  <c r="AX32"/>
  <c r="BV32" s="1"/>
  <c r="AY32"/>
  <c r="BG32"/>
  <c r="BK32"/>
  <c r="BM32"/>
  <c r="AN33"/>
  <c r="BL33" s="1"/>
  <c r="AO33"/>
  <c r="AP33"/>
  <c r="BN33" s="1"/>
  <c r="AQ33"/>
  <c r="BO33" s="1"/>
  <c r="AR33"/>
  <c r="BP33" s="1"/>
  <c r="AS33"/>
  <c r="BQ33" s="1"/>
  <c r="AT33"/>
  <c r="BR33" s="1"/>
  <c r="AV33"/>
  <c r="BT33" s="1"/>
  <c r="AW33"/>
  <c r="BU33" s="1"/>
  <c r="AX33"/>
  <c r="BV33" s="1"/>
  <c r="AY33"/>
  <c r="BG33"/>
  <c r="BK33"/>
  <c r="BM33"/>
  <c r="AN34"/>
  <c r="BL34" s="1"/>
  <c r="AO34"/>
  <c r="AP34"/>
  <c r="BN34" s="1"/>
  <c r="AQ34"/>
  <c r="BO34" s="1"/>
  <c r="AR34"/>
  <c r="BP34" s="1"/>
  <c r="AS34"/>
  <c r="BQ34" s="1"/>
  <c r="AT34"/>
  <c r="BR34" s="1"/>
  <c r="AV34"/>
  <c r="BT34" s="1"/>
  <c r="AW34"/>
  <c r="AX34"/>
  <c r="BV34" s="1"/>
  <c r="AY34"/>
  <c r="BG34"/>
  <c r="BK34"/>
  <c r="BM34"/>
  <c r="BU34"/>
  <c r="AN35"/>
  <c r="BL35" s="1"/>
  <c r="AO35"/>
  <c r="AP35"/>
  <c r="BN35" s="1"/>
  <c r="AQ35"/>
  <c r="BO35" s="1"/>
  <c r="AR35"/>
  <c r="BP35" s="1"/>
  <c r="AS35"/>
  <c r="BQ35" s="1"/>
  <c r="AT35"/>
  <c r="BR35" s="1"/>
  <c r="AV35"/>
  <c r="BT35" s="1"/>
  <c r="AW35"/>
  <c r="BU35" s="1"/>
  <c r="AX35"/>
  <c r="BV35" s="1"/>
  <c r="AY35"/>
  <c r="BG35"/>
  <c r="BK35"/>
  <c r="BM35"/>
  <c r="AN36"/>
  <c r="BL36" s="1"/>
  <c r="AO36"/>
  <c r="AP36"/>
  <c r="BN36" s="1"/>
  <c r="AQ36"/>
  <c r="BO36" s="1"/>
  <c r="AR36"/>
  <c r="BP36" s="1"/>
  <c r="AS36"/>
  <c r="BQ36" s="1"/>
  <c r="AT36"/>
  <c r="BR36" s="1"/>
  <c r="AV36"/>
  <c r="BT36" s="1"/>
  <c r="AW36"/>
  <c r="BU36" s="1"/>
  <c r="AX36"/>
  <c r="BV36" s="1"/>
  <c r="AY36"/>
  <c r="BG36"/>
  <c r="BK36"/>
  <c r="BM36"/>
  <c r="AN37"/>
  <c r="BL37" s="1"/>
  <c r="AO37"/>
  <c r="AP37"/>
  <c r="BN37" s="1"/>
  <c r="AQ37"/>
  <c r="BO37" s="1"/>
  <c r="AR37"/>
  <c r="BP37" s="1"/>
  <c r="AS37"/>
  <c r="BQ37" s="1"/>
  <c r="AT37"/>
  <c r="BR37" s="1"/>
  <c r="AV37"/>
  <c r="BT37" s="1"/>
  <c r="AW37"/>
  <c r="BU37" s="1"/>
  <c r="AX37"/>
  <c r="BV37" s="1"/>
  <c r="AY37"/>
  <c r="BG37"/>
  <c r="BK37"/>
  <c r="BM37"/>
  <c r="AO38"/>
  <c r="AP38"/>
  <c r="BN38" s="1"/>
  <c r="AQ38"/>
  <c r="BO38" s="1"/>
  <c r="AR38"/>
  <c r="BP38" s="1"/>
  <c r="AS38"/>
  <c r="BQ38" s="1"/>
  <c r="AT38"/>
  <c r="BR38" s="1"/>
  <c r="AV38"/>
  <c r="BT38" s="1"/>
  <c r="AW38"/>
  <c r="BU38" s="1"/>
  <c r="AX38"/>
  <c r="BV38" s="1"/>
  <c r="AY38"/>
  <c r="BG38"/>
  <c r="BK38"/>
  <c r="BM38"/>
  <c r="BG39"/>
  <c r="BK39"/>
  <c r="BW15" l="1"/>
  <c r="BS15"/>
  <c r="BW38"/>
  <c r="BW26"/>
  <c r="BW17"/>
  <c r="BS17"/>
  <c r="BW37"/>
  <c r="BW34"/>
  <c r="BW33"/>
  <c r="BW30"/>
  <c r="BW29"/>
  <c r="BW36"/>
  <c r="BW35"/>
  <c r="BW32"/>
  <c r="BW31"/>
  <c r="BW25"/>
  <c r="BW22"/>
  <c r="BW24"/>
  <c r="BS29"/>
  <c r="BS28"/>
  <c r="BW23"/>
  <c r="BW21"/>
  <c r="BS21"/>
  <c r="BW18"/>
  <c r="BW14"/>
  <c r="BS18"/>
  <c r="BS14"/>
  <c r="AI16" l="1"/>
  <c r="AY16" s="1"/>
  <c r="BW16" s="1"/>
  <c r="Q16" l="1"/>
  <c r="AR16" s="1"/>
  <c r="BP16" s="1"/>
  <c r="S16"/>
  <c r="AS16" s="1"/>
  <c r="BQ16" s="1"/>
  <c r="O16"/>
  <c r="AQ16" s="1"/>
  <c r="BO16" s="1"/>
  <c r="K16"/>
  <c r="AO16" s="1"/>
  <c r="BM16" s="1"/>
  <c r="I17" i="13" l="1"/>
  <c r="I25"/>
  <c r="AN26" i="10" s="1"/>
  <c r="BL26" s="1"/>
  <c r="W19"/>
  <c r="W27"/>
  <c r="X26"/>
  <c r="AU26" s="1"/>
  <c r="BS26" s="1"/>
  <c r="H26"/>
  <c r="X16"/>
  <c r="AU16" s="1"/>
  <c r="BS16" s="1"/>
  <c r="H16"/>
  <c r="AJ26" l="1"/>
  <c r="AJ16"/>
  <c r="AK16"/>
  <c r="AK26"/>
  <c r="G26" l="1"/>
  <c r="L24" i="13" s="1"/>
  <c r="P24" s="1"/>
  <c r="G16" i="10"/>
  <c r="L14" i="13" l="1"/>
  <c r="P14" s="1"/>
  <c r="E12" i="11" l="1"/>
  <c r="E10"/>
  <c r="E14"/>
  <c r="R37" i="13" l="1"/>
  <c r="Q37"/>
  <c r="O37"/>
  <c r="N37"/>
  <c r="M37"/>
  <c r="K37"/>
  <c r="D15" i="11" s="1"/>
  <c r="J37" i="13"/>
  <c r="I37"/>
  <c r="AN38" i="10" s="1"/>
  <c r="BL38" s="1"/>
  <c r="R25" i="13"/>
  <c r="Q25"/>
  <c r="O25"/>
  <c r="N25"/>
  <c r="M25"/>
  <c r="K25"/>
  <c r="D13" i="11" s="1"/>
  <c r="J25" i="13"/>
  <c r="C13" i="11"/>
  <c r="R17" i="13"/>
  <c r="Q17"/>
  <c r="O17"/>
  <c r="N17"/>
  <c r="M17"/>
  <c r="K17"/>
  <c r="D11" i="11" s="1"/>
  <c r="J17" i="13"/>
  <c r="C11" i="11"/>
  <c r="C15" l="1"/>
  <c r="AN28" i="10"/>
  <c r="BL28" s="1"/>
  <c r="X38"/>
  <c r="AU38" s="1"/>
  <c r="BS38" s="1"/>
  <c r="H38"/>
  <c r="X37"/>
  <c r="AU37" s="1"/>
  <c r="BS37" s="1"/>
  <c r="H37"/>
  <c r="X36"/>
  <c r="AU36" s="1"/>
  <c r="BS36" s="1"/>
  <c r="H36"/>
  <c r="X35"/>
  <c r="AU35" s="1"/>
  <c r="BS35" s="1"/>
  <c r="H35"/>
  <c r="X34"/>
  <c r="AU34" s="1"/>
  <c r="BS34" s="1"/>
  <c r="H34"/>
  <c r="X33"/>
  <c r="AU33" s="1"/>
  <c r="BS33" s="1"/>
  <c r="H33"/>
  <c r="X32"/>
  <c r="AU32" s="1"/>
  <c r="BS32" s="1"/>
  <c r="H32"/>
  <c r="X31"/>
  <c r="AU31" s="1"/>
  <c r="BS31" s="1"/>
  <c r="H31"/>
  <c r="X30"/>
  <c r="AU30" s="1"/>
  <c r="BS30" s="1"/>
  <c r="H30"/>
  <c r="X22"/>
  <c r="AU22" s="1"/>
  <c r="BS22" s="1"/>
  <c r="X25"/>
  <c r="AU25" s="1"/>
  <c r="BS25" s="1"/>
  <c r="X23"/>
  <c r="AU23" s="1"/>
  <c r="BS23" s="1"/>
  <c r="X24"/>
  <c r="AU24" s="1"/>
  <c r="BS24" s="1"/>
  <c r="C14" i="11" l="1"/>
  <c r="AJ30" i="10"/>
  <c r="AJ31"/>
  <c r="AK32"/>
  <c r="AK33"/>
  <c r="AK34"/>
  <c r="AJ35"/>
  <c r="AK36"/>
  <c r="AK37"/>
  <c r="AJ38"/>
  <c r="X27"/>
  <c r="AU27" s="1"/>
  <c r="BS27" s="1"/>
  <c r="D10" i="11"/>
  <c r="C10"/>
  <c r="AJ37" i="10"/>
  <c r="AJ34"/>
  <c r="AJ32"/>
  <c r="AJ33"/>
  <c r="AJ36"/>
  <c r="AK38"/>
  <c r="AK35"/>
  <c r="AK31"/>
  <c r="AK30"/>
  <c r="CB27"/>
  <c r="AL27"/>
  <c r="AI27"/>
  <c r="AY27" s="1"/>
  <c r="BW27" s="1"/>
  <c r="AH27"/>
  <c r="AG27"/>
  <c r="AF27"/>
  <c r="AE27"/>
  <c r="AD27"/>
  <c r="AC27"/>
  <c r="AB27"/>
  <c r="AA27"/>
  <c r="Z27"/>
  <c r="Y27"/>
  <c r="U27"/>
  <c r="T27"/>
  <c r="S27"/>
  <c r="R27"/>
  <c r="Q27"/>
  <c r="P27"/>
  <c r="O27"/>
  <c r="N27"/>
  <c r="M27"/>
  <c r="L27"/>
  <c r="K27"/>
  <c r="J27"/>
  <c r="I27"/>
  <c r="AN27" s="1"/>
  <c r="BL27" s="1"/>
  <c r="C27"/>
  <c r="AJ25"/>
  <c r="H25"/>
  <c r="AK24"/>
  <c r="H24"/>
  <c r="AJ23"/>
  <c r="H23"/>
  <c r="CB22"/>
  <c r="H22"/>
  <c r="CB21"/>
  <c r="CA21"/>
  <c r="BZ21"/>
  <c r="BY21"/>
  <c r="Y19"/>
  <c r="Z19"/>
  <c r="AA19"/>
  <c r="AB19"/>
  <c r="AC19"/>
  <c r="AD19"/>
  <c r="AE19"/>
  <c r="AF19"/>
  <c r="AG19"/>
  <c r="AH19"/>
  <c r="AI19"/>
  <c r="AY19" s="1"/>
  <c r="BW19" s="1"/>
  <c r="AL19"/>
  <c r="U19"/>
  <c r="T19"/>
  <c r="I19"/>
  <c r="AN19" s="1"/>
  <c r="BL19" s="1"/>
  <c r="J19"/>
  <c r="K19"/>
  <c r="L19"/>
  <c r="M19"/>
  <c r="N19"/>
  <c r="O19"/>
  <c r="P19"/>
  <c r="Q19"/>
  <c r="R19"/>
  <c r="S19"/>
  <c r="H17"/>
  <c r="H18"/>
  <c r="H15"/>
  <c r="C19"/>
  <c r="AX19" l="1"/>
  <c r="BV19" s="1"/>
  <c r="AW19"/>
  <c r="BU19" s="1"/>
  <c r="AV19"/>
  <c r="BT19" s="1"/>
  <c r="AS19"/>
  <c r="BQ19" s="1"/>
  <c r="AR19"/>
  <c r="BP19" s="1"/>
  <c r="AQ19"/>
  <c r="BO19" s="1"/>
  <c r="AP19"/>
  <c r="BN19" s="1"/>
  <c r="AO19"/>
  <c r="BM19" s="1"/>
  <c r="AT19"/>
  <c r="BR19" s="1"/>
  <c r="AO27"/>
  <c r="BM27" s="1"/>
  <c r="AP27"/>
  <c r="BN27" s="1"/>
  <c r="AQ27"/>
  <c r="BO27" s="1"/>
  <c r="AR27"/>
  <c r="BP27" s="1"/>
  <c r="AS27"/>
  <c r="BQ27" s="1"/>
  <c r="AT27"/>
  <c r="BR27" s="1"/>
  <c r="AV27"/>
  <c r="BT27" s="1"/>
  <c r="AW27"/>
  <c r="BU27" s="1"/>
  <c r="AX27"/>
  <c r="BV27" s="1"/>
  <c r="X19"/>
  <c r="AU19" s="1"/>
  <c r="BS19" s="1"/>
  <c r="CC21"/>
  <c r="AJ22"/>
  <c r="AJ24"/>
  <c r="AK23"/>
  <c r="G23" s="1"/>
  <c r="L21" i="13" s="1"/>
  <c r="P21" s="1"/>
  <c r="AK25" i="10"/>
  <c r="G25" s="1"/>
  <c r="L23" i="13" s="1"/>
  <c r="P23" s="1"/>
  <c r="H27" i="10"/>
  <c r="AK22"/>
  <c r="H19"/>
  <c r="G18" l="1"/>
  <c r="L16" i="13" s="1"/>
  <c r="P16" s="1"/>
  <c r="AJ19" i="10"/>
  <c r="AJ27"/>
  <c r="G24"/>
  <c r="L22" i="13" s="1"/>
  <c r="P22" s="1"/>
  <c r="AK27" i="10"/>
  <c r="G22"/>
  <c r="G15"/>
  <c r="AK19"/>
  <c r="G17"/>
  <c r="L15" i="13" s="1"/>
  <c r="P15" s="1"/>
  <c r="L13" l="1"/>
  <c r="L17" s="1"/>
  <c r="F11" i="11" s="1"/>
  <c r="G19" i="10"/>
  <c r="L20" i="13"/>
  <c r="L25" s="1"/>
  <c r="F13" i="11" s="1"/>
  <c r="G27" i="10"/>
  <c r="BZ27" s="1"/>
  <c r="CA22"/>
  <c r="BY22"/>
  <c r="BZ22"/>
  <c r="P20" i="13" l="1"/>
  <c r="P25" s="1"/>
  <c r="P13"/>
  <c r="P17" s="1"/>
  <c r="CD22" i="10"/>
  <c r="CC22"/>
  <c r="CA27"/>
  <c r="CC27" s="1"/>
  <c r="BY27"/>
  <c r="G38" l="1"/>
  <c r="L36" i="13" s="1"/>
  <c r="P36" s="1"/>
  <c r="G34" i="10"/>
  <c r="L32" i="13" s="1"/>
  <c r="P32" s="1"/>
  <c r="G36" i="10"/>
  <c r="L34" i="13" s="1"/>
  <c r="P34" s="1"/>
  <c r="G32" i="10"/>
  <c r="L30" i="13" s="1"/>
  <c r="P30" s="1"/>
  <c r="G31" i="10"/>
  <c r="L29" i="13" s="1"/>
  <c r="P29" s="1"/>
  <c r="G30" i="10"/>
  <c r="L28" i="13" s="1"/>
  <c r="G37" i="10"/>
  <c r="L35" i="13" s="1"/>
  <c r="P35" s="1"/>
  <c r="G35" i="10"/>
  <c r="L33" i="13" s="1"/>
  <c r="P33" s="1"/>
  <c r="G33" i="10"/>
  <c r="L31" i="13" s="1"/>
  <c r="P31" s="1"/>
  <c r="L37" l="1"/>
  <c r="F15" i="11" s="1"/>
  <c r="P28" i="13"/>
  <c r="P37" s="1"/>
  <c r="G39" i="10"/>
  <c r="CB39" l="1"/>
  <c r="AL39"/>
  <c r="AI39"/>
  <c r="AY39" s="1"/>
  <c r="BW39" s="1"/>
  <c r="AH39"/>
  <c r="AG39"/>
  <c r="AF39"/>
  <c r="AE39"/>
  <c r="AD39"/>
  <c r="AC39"/>
  <c r="AA39"/>
  <c r="Z39"/>
  <c r="Y39"/>
  <c r="W39"/>
  <c r="T39"/>
  <c r="S39"/>
  <c r="R39"/>
  <c r="Q39"/>
  <c r="P39"/>
  <c r="O39"/>
  <c r="N39"/>
  <c r="M39"/>
  <c r="L39"/>
  <c r="K39"/>
  <c r="J39"/>
  <c r="I39"/>
  <c r="AN39" s="1"/>
  <c r="BL39" s="1"/>
  <c r="C39"/>
  <c r="U39"/>
  <c r="CB30"/>
  <c r="CA30"/>
  <c r="CB29"/>
  <c r="CA29"/>
  <c r="BZ29"/>
  <c r="BY29"/>
  <c r="CB28"/>
  <c r="CA28"/>
  <c r="BZ28"/>
  <c r="BY28"/>
  <c r="AX39" l="1"/>
  <c r="BV39" s="1"/>
  <c r="AT39"/>
  <c r="BR39" s="1"/>
  <c r="AO39"/>
  <c r="BM39" s="1"/>
  <c r="AP39"/>
  <c r="BN39" s="1"/>
  <c r="AQ39"/>
  <c r="BO39" s="1"/>
  <c r="AR39"/>
  <c r="BP39" s="1"/>
  <c r="AS39"/>
  <c r="BQ39" s="1"/>
  <c r="AV39"/>
  <c r="BT39" s="1"/>
  <c r="CC30"/>
  <c r="CC29"/>
  <c r="X39"/>
  <c r="AU39" s="1"/>
  <c r="BS39" s="1"/>
  <c r="H39"/>
  <c r="BZ30"/>
  <c r="AB39"/>
  <c r="AW39" s="1"/>
  <c r="BU39" s="1"/>
  <c r="CC28"/>
  <c r="BY30"/>
  <c r="AK39" l="1"/>
  <c r="AJ39"/>
  <c r="CA39" l="1"/>
  <c r="CC39" s="1"/>
  <c r="BZ39" l="1"/>
  <c r="BY39"/>
  <c r="C12" i="11" l="1"/>
  <c r="D12"/>
  <c r="F12" l="1"/>
  <c r="D14" l="1"/>
  <c r="F14" l="1"/>
  <c r="F10" l="1"/>
</calcChain>
</file>

<file path=xl/sharedStrings.xml><?xml version="1.0" encoding="utf-8"?>
<sst xmlns="http://schemas.openxmlformats.org/spreadsheetml/2006/main" count="357" uniqueCount="128">
  <si>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</si>
  <si>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</si>
  <si>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</si>
  <si>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</si>
  <si>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</si>
  <si>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</si>
  <si>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</si>
  <si>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</si>
  <si>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</si>
  <si>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</si>
  <si>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</si>
  <si>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</si>
  <si>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</si>
  <si>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</si>
  <si>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</si>
  <si>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</si>
  <si>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</si>
  <si>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</si>
  <si>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</si>
  <si>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</si>
  <si>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деревянные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</si>
  <si>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</si>
  <si>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</si>
  <si>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</si>
  <si>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</si>
  <si>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</si>
  <si>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</si>
  <si>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</si>
  <si>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</si>
  <si>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</si>
  <si>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</si>
  <si>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</si>
  <si>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</si>
  <si>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</si>
  <si>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</si>
  <si>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</si>
  <si>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</si>
  <si>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ПК</t>
  </si>
  <si>
    <t>СК</t>
  </si>
  <si>
    <t>№ п/п</t>
  </si>
  <si>
    <t>Муниципальное образование "Городской округ "город Фокино"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</si>
  <si>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</si>
  <si>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</si>
  <si>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</si>
  <si>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</si>
  <si>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</si>
  <si>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</si>
  <si>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</si>
  <si>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</si>
  <si>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</si>
  <si>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</si>
  <si>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</si>
  <si>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</si>
  <si>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</si>
  <si>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</si>
  <si>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</si>
  <si>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</si>
  <si>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</si>
  <si>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</si>
  <si>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</si>
  <si>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</si>
  <si>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</si>
  <si>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</si>
  <si>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</si>
  <si>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</si>
  <si>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</si>
  <si>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</si>
  <si>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</si>
  <si>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</si>
  <si>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</si>
  <si>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</si>
  <si>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</si>
  <si>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</si>
  <si>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</si>
  <si>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</si>
  <si>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</si>
  <si>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</si>
  <si>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</si>
  <si>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Сравнение предельной и удельной стоимостей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</si>
  <si>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</si>
  <si>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</si>
  <si>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</si>
  <si>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</si>
  <si>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</si>
  <si>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</si>
  <si>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</si>
  <si>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</si>
  <si>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</si>
  <si>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</si>
  <si>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</si>
  <si>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2020 год</t>
  </si>
  <si>
    <t>12.2020</t>
  </si>
  <si>
    <t>2021 год</t>
  </si>
  <si>
    <t>12.2021</t>
  </si>
  <si>
    <t>2022 год</t>
  </si>
  <si>
    <t>12.2022</t>
  </si>
  <si>
    <t>г. Фокино, пл. Ленина, д. 1</t>
  </si>
  <si>
    <t>г. Фокино, ул. Александра Зверева, д. 22</t>
  </si>
  <si>
    <t>г. Фокино, ул. Александра Зверева, д. 23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</si>
  <si>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</si>
  <si>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</si>
  <si>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</si>
  <si>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</si>
  <si>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</si>
  <si>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</si>
  <si>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</si>
  <si>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</si>
  <si>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</si>
  <si>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</si>
  <si>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</si>
  <si>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</si>
  <si>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Карла Маркса, д. 41</t>
  </si>
  <si>
    <t>г. Фокино, ул. Крупской, д. 5</t>
  </si>
  <si>
    <t>Тип кровли (ПК - ПК; СК - СК)</t>
  </si>
  <si>
    <t>2020 г.</t>
  </si>
  <si>
    <t>2021 г.</t>
  </si>
  <si>
    <t>2022 г.</t>
  </si>
  <si>
    <t>Перечень многоквартирных домов Брянской области, включенных в краткосрочный (2020-2022 годы) план</t>
  </si>
  <si>
    <t xml:space="preserve">Перечень многоквартирных домов Брянской области, включенных в краткосрочный (2020-2022 годы) план,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</si>
  <si>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(2020-2022 годы) план</t>
  </si>
  <si>
    <t>г. Фокино, ул. Карла Маркса, д. 18</t>
  </si>
  <si>
    <t>крупноблочные ячеистый бетон</t>
  </si>
  <si>
    <t>Приложение 2                                                                                                 к постановлению администрации города Фокино                                                                                             от 15.11..2019 г. №736-П</t>
  </si>
  <si>
    <t>(приложение 2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городской округ "город Фокино")</t>
  </si>
  <si>
    <t>Приложение 1                                                                                                                                                             к постановлению администрации города Фокино                                                                          от 15.11.2019г. № 736-П</t>
  </si>
  <si>
    <t>(приложение 1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городской округ "город Фокино")</t>
  </si>
  <si>
    <t>Приложение 3                                                                                               к постановлению администрации города Фокино                                                                                             от 15.11.2019 г. № 736-П</t>
  </si>
  <si>
    <t>(приложение 3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городской округ "город Фокино")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</si>
</sst>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63">
    <font>
      <sz val="10"/>
      <name val="Times New Roman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10"/>
      <name val="Times New Roman"/>
      <family val="1"/>
      <charset val="204"/>
    </font>
    <font>
      <b/>
      <sz val="10"/>
      <color theme="0" tint="-4.9989318521683403E-2"/>
      <name val="Arial Narrow"/>
      <family val="2"/>
      <charset val="204"/>
    </font>
    <font>
      <b/>
      <sz val="10"/>
      <color rgb="FF000000"/>
      <name val="Arial Narrow"/>
      <family val="2"/>
      <charset val="204"/>
    </font>
    <font>
      <sz val="8"/>
      <name val="Arial Narrow"/>
      <family val="2"/>
      <charset val="204"/>
    </font>
    <font>
      <sz val="8"/>
      <name val="Times New Roman"/>
      <family val="1"/>
      <charset val="204"/>
    </font>
    <font>
      <sz val="12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 Narrow"/>
      <family val="2"/>
      <charset val="204"/>
    </font>
    <font>
      <sz val="12"/>
      <color indexed="8"/>
      <name val="Arial Narrow"/>
      <family val="2"/>
      <charset val="204"/>
    </font>
  </fonts>
  <fills count="8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rgb="FF00B05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37">
    <xf numFmtId="0" fontId="0" fillId="0" borderId="0" applyNumberFormat="0" applyBorder="0" applyProtection="0">
      <alignment horizontal="left" vertical="center" wrapText="1"/>
    </xf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" fillId="0" borderId="0"/>
    <xf numFmtId="0" fontId="30" fillId="0" borderId="0"/>
    <xf numFmtId="0" fontId="4" fillId="34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27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35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6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7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3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2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1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27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40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4" fillId="4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5" fillId="15" borderId="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5" fillId="6" borderId="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6" fillId="42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6" fillId="43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6" fillId="42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7" fillId="42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7" fillId="43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7" fillId="42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8" fillId="0" borderId="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8" fillId="0" borderId="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9" fillId="0" borderId="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9" fillId="0" borderId="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10" fillId="0" borderId="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10" fillId="0" borderId="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11" fillId="0" borderId="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12" fillId="44" borderId="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12" fillId="45" borderId="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14" fillId="22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3" fillId="0" borderId="0"/>
    <xf numFmtId="0" fontId="3" fillId="0" borderId="0"/>
    <xf numFmtId="0" fontId="1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5" fillId="0" borderId="0"/>
    <xf numFmtId="0" fontId="1" fillId="0" borderId="0"/>
    <xf numFmtId="0" fontId="3" fillId="0" borderId="0"/>
    <xf numFmtId="0" fontId="1" fillId="0" borderId="0"/>
    <xf numFmtId="0" fontId="24" fillId="0" borderId="0"/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27" fillId="0" borderId="0">
      <alignment horizontal="left"/>
    </xf>
    <xf numFmtId="0" fontId="3" fillId="0" borderId="0"/>
    <xf numFmtId="0" fontId="16" fillId="5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6" fillId="7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0" fontId="18" fillId="0" borderId="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18" fillId="0" borderId="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26" fillId="0" borderId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0" fillId="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20" fillId="10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164" fontId="5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0" borderId="0">
      <alignment horizontal="right" vertical="top" wrapText="1"/>
    </xf>
    <xf numFmtId="0" fontId="1" fillId="0" borderId="0"/>
  </cellStyleXfs>
  <cellXfs count="239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>
      <alignment horizontal="left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>
      <alignment horizontal="left" vertical="center" wrapText="1"/>
    </xf>
    <xf numFmtId="49" fontId="21" fillId="0" borderId="0" xfId="0" applyNumberFormat="1" applyFont="1" applyFill="1" applyAlignment="1">
      <alignment horizontal="center" wrapText="1" shrinkToFi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21" fillId="0" borderId="0" xfId="0" applyFont="1" applyFill="1" applyAlignment="1">
      <alignment horizontal="center" wrapText="1" shrinkToFit="1"/>
    </xf>
    <xf numFmtId="0" fontId="2" fillId="0" borderId="20" xfId="0" applyFont="1" applyFill="1" applyBorder="1">
      <alignment horizontal="left" vertical="center" wrapText="1"/>
    </xf>
    <xf numFmtId="0" fontId="0" fillId="0" borderId="0" xfId="0" applyNumberFormat="1" applyFill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" fontId="28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4" fontId="49" fillId="79" borderId="0" xfId="0" applyNumberFormat="1" applyFont="1" applyFill="1" applyBorder="1" applyAlignment="1">
      <alignment horizontal="center" vertical="center" wrapText="1"/>
    </xf>
    <xf numFmtId="49" fontId="49" fillId="79" borderId="0" xfId="0" applyNumberFormat="1" applyFont="1" applyFill="1" applyBorder="1" applyAlignment="1">
      <alignment horizontal="center" vertical="center" wrapText="1"/>
    </xf>
    <xf numFmtId="0" fontId="2" fillId="79" borderId="0" xfId="0" applyFont="1" applyFill="1">
      <alignment horizontal="left" vertical="center" wrapText="1"/>
    </xf>
    <xf numFmtId="0" fontId="2" fillId="79" borderId="0" xfId="0" applyFont="1" applyFill="1" applyBorder="1">
      <alignment horizontal="left" vertical="center" wrapText="1"/>
    </xf>
    <xf numFmtId="0" fontId="51" fillId="79" borderId="0" xfId="0" applyFont="1" applyFill="1" applyBorder="1" applyAlignment="1">
      <alignment vertical="center" wrapText="1"/>
    </xf>
    <xf numFmtId="4" fontId="49" fillId="81" borderId="0" xfId="0" applyNumberFormat="1" applyFont="1" applyFill="1" applyBorder="1" applyAlignment="1">
      <alignment horizontal="center" vertical="center" wrapText="1"/>
    </xf>
    <xf numFmtId="49" fontId="49" fillId="81" borderId="0" xfId="0" applyNumberFormat="1" applyFont="1" applyFill="1" applyBorder="1" applyAlignment="1">
      <alignment horizontal="center" vertical="center" wrapText="1"/>
    </xf>
    <xf numFmtId="0" fontId="2" fillId="81" borderId="0" xfId="0" applyFont="1" applyFill="1">
      <alignment horizontal="left" vertical="center" wrapText="1"/>
    </xf>
    <xf numFmtId="0" fontId="2" fillId="81" borderId="0" xfId="0" applyFont="1" applyFill="1" applyBorder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wrapText="1" shrinkToFit="1"/>
    </xf>
    <xf numFmtId="4" fontId="2" fillId="79" borderId="0" xfId="0" applyNumberFormat="1" applyFont="1" applyFill="1">
      <alignment horizontal="left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 shrinkToFit="1"/>
    </xf>
    <xf numFmtId="3" fontId="0" fillId="82" borderId="0" xfId="0" applyNumberFormat="1" applyFont="1" applyFill="1" applyBorder="1">
      <alignment horizontal="left" vertical="center" wrapText="1"/>
    </xf>
    <xf numFmtId="0" fontId="0" fillId="82" borderId="0" xfId="0" applyFont="1" applyFill="1" applyBorder="1">
      <alignment horizontal="left" vertical="center" wrapText="1"/>
    </xf>
    <xf numFmtId="0" fontId="0" fillId="83" borderId="0" xfId="0" applyFont="1" applyFill="1" applyBorder="1">
      <alignment horizontal="left" vertical="center" wrapText="1"/>
    </xf>
    <xf numFmtId="0" fontId="2" fillId="84" borderId="0" xfId="0" applyFont="1" applyFill="1">
      <alignment horizontal="left" vertical="center" wrapText="1"/>
    </xf>
    <xf numFmtId="0" fontId="0" fillId="85" borderId="0" xfId="0" applyFont="1" applyFill="1" applyBorder="1">
      <alignment horizontal="left" vertical="center" wrapText="1"/>
    </xf>
    <xf numFmtId="4" fontId="0" fillId="85" borderId="0" xfId="0" applyNumberFormat="1" applyFont="1" applyFill="1" applyBorder="1">
      <alignment horizontal="left" vertical="center" wrapText="1"/>
    </xf>
    <xf numFmtId="0" fontId="51" fillId="84" borderId="0" xfId="0" applyFont="1" applyFill="1" applyBorder="1" applyAlignment="1">
      <alignment vertical="center" wrapText="1"/>
    </xf>
    <xf numFmtId="4" fontId="49" fillId="84" borderId="0" xfId="0" applyNumberFormat="1" applyFont="1" applyFill="1" applyBorder="1" applyAlignment="1">
      <alignment horizontal="center" vertical="center" wrapText="1"/>
    </xf>
    <xf numFmtId="49" fontId="49" fillId="84" borderId="0" xfId="0" applyNumberFormat="1" applyFont="1" applyFill="1" applyBorder="1" applyAlignment="1">
      <alignment horizontal="center" vertical="center" wrapText="1"/>
    </xf>
    <xf numFmtId="0" fontId="49" fillId="84" borderId="0" xfId="0" applyFont="1" applyFill="1" applyBorder="1" applyAlignment="1">
      <alignment horizontal="center" vertical="center" wrapText="1"/>
    </xf>
    <xf numFmtId="4" fontId="55" fillId="79" borderId="10" xfId="2404" applyNumberFormat="1" applyFont="1" applyFill="1" applyBorder="1" applyAlignment="1">
      <alignment horizontal="center" vertical="center" wrapText="1"/>
    </xf>
    <xf numFmtId="0" fontId="55" fillId="79" borderId="0" xfId="0" applyFont="1" applyFill="1">
      <alignment horizontal="left" vertical="center" wrapText="1"/>
    </xf>
    <xf numFmtId="4" fontId="55" fillId="79" borderId="10" xfId="0" applyNumberFormat="1" applyFont="1" applyFill="1" applyBorder="1">
      <alignment horizontal="left" vertical="center" wrapText="1"/>
    </xf>
    <xf numFmtId="2" fontId="55" fillId="79" borderId="10" xfId="0" applyNumberFormat="1" applyFont="1" applyFill="1" applyBorder="1">
      <alignment horizontal="left" vertical="center" wrapText="1"/>
    </xf>
    <xf numFmtId="164" fontId="55" fillId="79" borderId="10" xfId="2404" applyFont="1" applyFill="1" applyBorder="1" applyAlignment="1">
      <alignment horizontal="left" vertical="center" wrapText="1"/>
    </xf>
    <xf numFmtId="2" fontId="55" fillId="79" borderId="10" xfId="0" applyNumberFormat="1" applyFont="1" applyFill="1" applyBorder="1" applyAlignment="1">
      <alignment horizontal="center" vertical="center" wrapText="1"/>
    </xf>
    <xf numFmtId="0" fontId="55" fillId="79" borderId="10" xfId="0" applyFont="1" applyFill="1" applyBorder="1">
      <alignment horizontal="left" vertical="center" wrapText="1"/>
    </xf>
    <xf numFmtId="0" fontId="55" fillId="81" borderId="0" xfId="0" applyFont="1" applyFill="1">
      <alignment horizontal="left" vertical="center" wrapText="1"/>
    </xf>
    <xf numFmtId="4" fontId="55" fillId="81" borderId="10" xfId="2404" applyNumberFormat="1" applyFont="1" applyFill="1" applyBorder="1" applyAlignment="1">
      <alignment horizontal="center" vertical="center" wrapText="1"/>
    </xf>
    <xf numFmtId="4" fontId="55" fillId="81" borderId="10" xfId="0" applyNumberFormat="1" applyFont="1" applyFill="1" applyBorder="1">
      <alignment horizontal="left" vertical="center" wrapText="1"/>
    </xf>
    <xf numFmtId="2" fontId="55" fillId="81" borderId="10" xfId="0" applyNumberFormat="1" applyFont="1" applyFill="1" applyBorder="1">
      <alignment horizontal="left" vertical="center" wrapText="1"/>
    </xf>
    <xf numFmtId="164" fontId="55" fillId="81" borderId="10" xfId="2404" applyFont="1" applyFill="1" applyBorder="1" applyAlignment="1">
      <alignment horizontal="left" vertical="center" wrapText="1"/>
    </xf>
    <xf numFmtId="2" fontId="55" fillId="81" borderId="10" xfId="0" applyNumberFormat="1" applyFont="1" applyFill="1" applyBorder="1" applyAlignment="1">
      <alignment horizontal="center" vertical="center" wrapText="1"/>
    </xf>
    <xf numFmtId="43" fontId="55" fillId="81" borderId="0" xfId="0" applyNumberFormat="1" applyFont="1" applyFill="1">
      <alignment horizontal="left" vertical="center" wrapText="1"/>
    </xf>
    <xf numFmtId="0" fontId="55" fillId="84" borderId="0" xfId="0" applyFont="1" applyFill="1">
      <alignment horizontal="left" vertical="center" wrapText="1"/>
    </xf>
    <xf numFmtId="4" fontId="55" fillId="84" borderId="10" xfId="2404" applyNumberFormat="1" applyFont="1" applyFill="1" applyBorder="1" applyAlignment="1">
      <alignment horizontal="center" vertical="center" wrapText="1"/>
    </xf>
    <xf numFmtId="4" fontId="55" fillId="84" borderId="10" xfId="0" applyNumberFormat="1" applyFont="1" applyFill="1" applyBorder="1">
      <alignment horizontal="left" vertical="center" wrapText="1"/>
    </xf>
    <xf numFmtId="2" fontId="55" fillId="84" borderId="10" xfId="0" applyNumberFormat="1" applyFont="1" applyFill="1" applyBorder="1">
      <alignment horizontal="left" vertical="center" wrapText="1"/>
    </xf>
    <xf numFmtId="164" fontId="55" fillId="84" borderId="10" xfId="2404" applyFont="1" applyFill="1" applyBorder="1" applyAlignment="1">
      <alignment horizontal="left" vertical="center" wrapText="1"/>
    </xf>
    <xf numFmtId="2" fontId="55" fillId="84" borderId="10" xfId="0" applyNumberFormat="1" applyFont="1" applyFill="1" applyBorder="1" applyAlignment="1">
      <alignment horizontal="center" vertical="center" wrapText="1"/>
    </xf>
    <xf numFmtId="0" fontId="55" fillId="0" borderId="10" xfId="0" applyFont="1" applyFill="1" applyBorder="1">
      <alignment horizontal="left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56" fillId="0" borderId="0" xfId="0" applyFont="1" applyFill="1">
      <alignment horizontal="left" vertical="center" wrapText="1"/>
    </xf>
    <xf numFmtId="0" fontId="56" fillId="0" borderId="13" xfId="0" applyFont="1" applyFill="1" applyBorder="1">
      <alignment horizontal="left" vertical="center" wrapText="1"/>
    </xf>
    <xf numFmtId="0" fontId="55" fillId="80" borderId="0" xfId="0" applyFont="1" applyFill="1">
      <alignment horizontal="left" vertical="center" wrapText="1"/>
    </xf>
    <xf numFmtId="4" fontId="55" fillId="80" borderId="10" xfId="2404" applyNumberFormat="1" applyFont="1" applyFill="1" applyBorder="1" applyAlignment="1">
      <alignment horizontal="center" vertical="center" wrapText="1"/>
    </xf>
    <xf numFmtId="4" fontId="55" fillId="80" borderId="10" xfId="0" applyNumberFormat="1" applyFont="1" applyFill="1" applyBorder="1">
      <alignment horizontal="left" vertical="center" wrapText="1"/>
    </xf>
    <xf numFmtId="2" fontId="55" fillId="80" borderId="10" xfId="0" applyNumberFormat="1" applyFont="1" applyFill="1" applyBorder="1">
      <alignment horizontal="left" vertical="center" wrapText="1"/>
    </xf>
    <xf numFmtId="164" fontId="55" fillId="80" borderId="10" xfId="2404" applyFont="1" applyFill="1" applyBorder="1" applyAlignment="1">
      <alignment horizontal="left" vertical="center" wrapText="1"/>
    </xf>
    <xf numFmtId="2" fontId="55" fillId="80" borderId="1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>
      <alignment horizontal="left" vertical="center" wrapText="1"/>
    </xf>
    <xf numFmtId="0" fontId="55" fillId="86" borderId="0" xfId="0" applyFont="1" applyFill="1">
      <alignment horizontal="left" vertical="center" wrapText="1"/>
    </xf>
    <xf numFmtId="4" fontId="55" fillId="86" borderId="10" xfId="2404" applyNumberFormat="1" applyFont="1" applyFill="1" applyBorder="1" applyAlignment="1">
      <alignment horizontal="center" vertical="center" wrapText="1"/>
    </xf>
    <xf numFmtId="4" fontId="55" fillId="86" borderId="10" xfId="0" applyNumberFormat="1" applyFont="1" applyFill="1" applyBorder="1">
      <alignment horizontal="left" vertical="center" wrapText="1"/>
    </xf>
    <xf numFmtId="2" fontId="55" fillId="86" borderId="10" xfId="0" applyNumberFormat="1" applyFont="1" applyFill="1" applyBorder="1">
      <alignment horizontal="left" vertical="center" wrapText="1"/>
    </xf>
    <xf numFmtId="164" fontId="55" fillId="86" borderId="10" xfId="2404" applyFont="1" applyFill="1" applyBorder="1" applyAlignment="1">
      <alignment horizontal="left" vertical="center" wrapText="1"/>
    </xf>
    <xf numFmtId="2" fontId="55" fillId="86" borderId="10" xfId="0" applyNumberFormat="1" applyFont="1" applyFill="1" applyBorder="1" applyAlignment="1">
      <alignment horizontal="center" vertical="center" wrapText="1"/>
    </xf>
    <xf numFmtId="43" fontId="55" fillId="86" borderId="0" xfId="0" applyNumberFormat="1" applyFont="1" applyFill="1">
      <alignment horizontal="left" vertical="center" wrapText="1"/>
    </xf>
    <xf numFmtId="4" fontId="2" fillId="0" borderId="0" xfId="0" applyNumberFormat="1" applyFont="1" applyFill="1" applyBorder="1">
      <alignment horizontal="left" vertical="center" wrapText="1"/>
    </xf>
    <xf numFmtId="4" fontId="55" fillId="0" borderId="10" xfId="0" applyNumberFormat="1" applyFont="1" applyFill="1" applyBorder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 vertical="center" wrapText="1"/>
    </xf>
    <xf numFmtId="4" fontId="2" fillId="85" borderId="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1" fillId="0" borderId="0" xfId="0" applyNumberFormat="1" applyFont="1" applyFill="1">
      <alignment horizontal="left" vertical="center" wrapText="1"/>
    </xf>
    <xf numFmtId="49" fontId="49" fillId="0" borderId="10" xfId="0" applyNumberFormat="1" applyFont="1" applyFill="1" applyBorder="1" applyAlignment="1">
      <alignment horizontal="center" vertical="center" wrapText="1"/>
    </xf>
    <xf numFmtId="4" fontId="49" fillId="0" borderId="10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4" fontId="49" fillId="0" borderId="10" xfId="2041" applyNumberFormat="1" applyFont="1" applyFill="1" applyBorder="1" applyAlignment="1">
      <alignment horizontal="center" vertical="center" wrapText="1"/>
    </xf>
    <xf numFmtId="0" fontId="49" fillId="0" borderId="10" xfId="2051" applyFont="1" applyFill="1" applyBorder="1" applyAlignment="1">
      <alignment horizontal="center" vertical="center" wrapText="1"/>
    </xf>
    <xf numFmtId="0" fontId="49" fillId="0" borderId="10" xfId="0" applyNumberFormat="1" applyFont="1" applyFill="1" applyBorder="1" applyAlignment="1">
      <alignment horizontal="center" vertical="center" wrapText="1"/>
    </xf>
    <xf numFmtId="3" fontId="49" fillId="0" borderId="10" xfId="0" applyNumberFormat="1" applyFont="1" applyFill="1" applyBorder="1" applyAlignment="1">
      <alignment horizontal="center" vertical="center" wrapText="1"/>
    </xf>
    <xf numFmtId="0" fontId="49" fillId="0" borderId="10" xfId="2108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 wrapText="1"/>
    </xf>
    <xf numFmtId="0" fontId="51" fillId="0" borderId="14" xfId="0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50" fillId="0" borderId="0" xfId="0" applyFont="1" applyFill="1" applyAlignment="1">
      <alignment horizontal="center" vertical="center" wrapText="1"/>
    </xf>
    <xf numFmtId="0" fontId="53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4" fontId="55" fillId="0" borderId="13" xfId="0" applyNumberFormat="1" applyFont="1" applyFill="1" applyBorder="1" applyAlignment="1">
      <alignment horizontal="center" vertical="center" wrapText="1"/>
    </xf>
    <xf numFmtId="4" fontId="55" fillId="0" borderId="17" xfId="0" applyNumberFormat="1" applyFont="1" applyFill="1" applyBorder="1" applyAlignment="1">
      <alignment horizontal="center" vertical="center" wrapText="1"/>
    </xf>
    <xf numFmtId="4" fontId="55" fillId="0" borderId="12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textRotation="90" wrapText="1"/>
    </xf>
    <xf numFmtId="4" fontId="55" fillId="0" borderId="13" xfId="0" applyNumberFormat="1" applyFont="1" applyFill="1" applyBorder="1" applyAlignment="1">
      <alignment horizontal="center" vertical="center" textRotation="90" wrapText="1"/>
    </xf>
    <xf numFmtId="4" fontId="55" fillId="0" borderId="12" xfId="0" applyNumberFormat="1" applyFont="1" applyFill="1" applyBorder="1" applyAlignment="1">
      <alignment horizontal="center" vertical="center" textRotation="90" wrapText="1"/>
    </xf>
    <xf numFmtId="4" fontId="21" fillId="0" borderId="0" xfId="0" applyNumberFormat="1" applyFont="1" applyFill="1" applyBorder="1" applyAlignment="1">
      <alignment horizontal="right" vertical="center" wrapText="1"/>
    </xf>
    <xf numFmtId="4" fontId="55" fillId="0" borderId="32" xfId="0" applyNumberFormat="1" applyFont="1" applyFill="1" applyBorder="1" applyAlignment="1">
      <alignment horizontal="center" vertical="center" wrapText="1"/>
    </xf>
    <xf numFmtId="4" fontId="55" fillId="0" borderId="18" xfId="0" applyNumberFormat="1" applyFont="1" applyFill="1" applyBorder="1" applyAlignment="1">
      <alignment horizontal="center" vertical="center" wrapText="1"/>
    </xf>
    <xf numFmtId="4" fontId="55" fillId="0" borderId="16" xfId="0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>
      <alignment horizontal="left" vertical="center" wrapText="1"/>
    </xf>
    <xf numFmtId="0" fontId="2" fillId="0" borderId="12" xfId="0" applyFont="1" applyFill="1" applyBorder="1">
      <alignment horizontal="left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57" fillId="0" borderId="0" xfId="0" applyFont="1" applyFill="1">
      <alignment horizontal="left" vertical="center" wrapText="1"/>
    </xf>
    <xf numFmtId="4" fontId="57" fillId="0" borderId="0" xfId="0" applyNumberFormat="1" applyFont="1" applyFill="1" applyAlignment="1">
      <alignment vertical="center" wrapText="1"/>
    </xf>
    <xf numFmtId="0" fontId="57" fillId="0" borderId="0" xfId="0" applyFont="1" applyFill="1" applyAlignment="1">
      <alignment vertical="center" wrapText="1"/>
    </xf>
    <xf numFmtId="0" fontId="57" fillId="0" borderId="0" xfId="0" applyFont="1" applyFill="1" applyAlignment="1">
      <alignment horizontal="center" vertical="center" wrapText="1"/>
    </xf>
    <xf numFmtId="4" fontId="58" fillId="0" borderId="0" xfId="2135" applyNumberFormat="1" applyFont="1" applyFill="1" applyBorder="1" applyAlignment="1">
      <alignment horizontal="center" vertical="center"/>
    </xf>
    <xf numFmtId="4" fontId="57" fillId="0" borderId="0" xfId="0" applyNumberFormat="1" applyFont="1" applyFill="1" applyAlignment="1">
      <alignment horizontal="center" vertical="center" wrapText="1"/>
    </xf>
    <xf numFmtId="0" fontId="57" fillId="0" borderId="0" xfId="0" applyNumberFormat="1" applyFont="1" applyFill="1" applyAlignment="1">
      <alignment horizontal="center" vertical="center" wrapText="1"/>
    </xf>
    <xf numFmtId="165" fontId="57" fillId="0" borderId="0" xfId="0" applyNumberFormat="1" applyFont="1" applyFill="1" applyBorder="1" applyAlignment="1">
      <alignment horizontal="center" vertical="center" wrapText="1"/>
    </xf>
    <xf numFmtId="4" fontId="59" fillId="0" borderId="0" xfId="0" applyNumberFormat="1" applyFont="1" applyFill="1" applyBorder="1" applyAlignment="1">
      <alignment vertical="center" wrapText="1"/>
    </xf>
    <xf numFmtId="4" fontId="59" fillId="0" borderId="0" xfId="0" applyNumberFormat="1" applyFont="1" applyFill="1" applyBorder="1" applyAlignment="1">
      <alignment horizontal="right" vertical="center" wrapText="1"/>
    </xf>
    <xf numFmtId="0" fontId="60" fillId="0" borderId="0" xfId="0" applyFont="1" applyFill="1" applyAlignment="1">
      <alignment vertical="center" wrapText="1"/>
    </xf>
    <xf numFmtId="4" fontId="60" fillId="0" borderId="0" xfId="0" applyNumberFormat="1" applyFont="1" applyFill="1" applyAlignment="1">
      <alignment vertical="center" wrapText="1"/>
    </xf>
    <xf numFmtId="0" fontId="61" fillId="0" borderId="0" xfId="0" applyFont="1" applyFill="1" applyAlignment="1">
      <alignment horizontal="center" wrapText="1" shrinkToFit="1"/>
    </xf>
    <xf numFmtId="0" fontId="61" fillId="0" borderId="0" xfId="0" applyFont="1" applyFill="1" applyAlignment="1">
      <alignment wrapText="1" shrinkToFit="1"/>
    </xf>
    <xf numFmtId="0" fontId="59" fillId="0" borderId="0" xfId="0" applyFont="1" applyFill="1" applyAlignment="1">
      <alignment horizontal="center" wrapText="1" shrinkToFit="1"/>
    </xf>
    <xf numFmtId="0" fontId="59" fillId="0" borderId="0" xfId="0" applyFont="1" applyFill="1" applyAlignment="1">
      <alignment horizontal="center" vertical="center" wrapText="1" shrinkToFit="1"/>
    </xf>
    <xf numFmtId="0" fontId="59" fillId="0" borderId="0" xfId="0" applyNumberFormat="1" applyFont="1" applyFill="1" applyAlignment="1">
      <alignment horizontal="center" wrapText="1" shrinkToFit="1"/>
    </xf>
    <xf numFmtId="0" fontId="57" fillId="0" borderId="13" xfId="0" applyFont="1" applyFill="1" applyBorder="1" applyAlignment="1">
      <alignment horizontal="center" vertical="center" wrapText="1"/>
    </xf>
    <xf numFmtId="165" fontId="57" fillId="0" borderId="13" xfId="0" applyNumberFormat="1" applyFont="1" applyFill="1" applyBorder="1" applyAlignment="1">
      <alignment horizontal="center" vertical="center" textRotation="90" wrapText="1"/>
    </xf>
    <xf numFmtId="165" fontId="57" fillId="0" borderId="13" xfId="0" applyNumberFormat="1" applyFont="1" applyFill="1" applyBorder="1" applyAlignment="1">
      <alignment horizontal="center" vertical="center" textRotation="90" wrapText="1"/>
    </xf>
    <xf numFmtId="4" fontId="57" fillId="0" borderId="13" xfId="0" applyNumberFormat="1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center" vertical="center" wrapText="1"/>
    </xf>
    <xf numFmtId="0" fontId="57" fillId="0" borderId="11" xfId="0" applyFont="1" applyFill="1" applyBorder="1" applyAlignment="1">
      <alignment horizontal="center" vertical="center" wrapText="1"/>
    </xf>
    <xf numFmtId="0" fontId="57" fillId="0" borderId="15" xfId="0" applyFont="1" applyFill="1" applyBorder="1" applyAlignment="1">
      <alignment horizontal="center" vertical="center" wrapText="1"/>
    </xf>
    <xf numFmtId="0" fontId="57" fillId="0" borderId="14" xfId="0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center" vertical="center" wrapText="1"/>
    </xf>
    <xf numFmtId="165" fontId="57" fillId="0" borderId="17" xfId="0" applyNumberFormat="1" applyFont="1" applyFill="1" applyBorder="1" applyAlignment="1">
      <alignment horizontal="center" vertical="center" textRotation="90" wrapText="1"/>
    </xf>
    <xf numFmtId="165" fontId="57" fillId="0" borderId="17" xfId="0" applyNumberFormat="1" applyFont="1" applyFill="1" applyBorder="1" applyAlignment="1">
      <alignment horizontal="center" vertical="center" textRotation="90" wrapText="1"/>
    </xf>
    <xf numFmtId="4" fontId="57" fillId="0" borderId="17" xfId="0" applyNumberFormat="1" applyFont="1" applyFill="1" applyBorder="1" applyAlignment="1">
      <alignment horizontal="center" vertical="center" wrapText="1"/>
    </xf>
    <xf numFmtId="0" fontId="57" fillId="0" borderId="32" xfId="0" applyFont="1" applyFill="1" applyBorder="1" applyAlignment="1">
      <alignment horizontal="center" vertical="center" wrapText="1"/>
    </xf>
    <xf numFmtId="0" fontId="59" fillId="0" borderId="16" xfId="0" applyFont="1" applyFill="1" applyBorder="1">
      <alignment horizontal="left" vertical="center" wrapText="1"/>
    </xf>
    <xf numFmtId="0" fontId="57" fillId="0" borderId="18" xfId="0" applyFont="1" applyFill="1" applyBorder="1" applyAlignment="1">
      <alignment horizontal="center" vertical="center" wrapText="1"/>
    </xf>
    <xf numFmtId="0" fontId="57" fillId="0" borderId="16" xfId="0" applyFont="1" applyFill="1" applyBorder="1" applyAlignment="1">
      <alignment horizontal="center" vertical="center" wrapText="1"/>
    </xf>
    <xf numFmtId="0" fontId="62" fillId="0" borderId="32" xfId="2134" applyFont="1" applyFill="1" applyBorder="1" applyAlignment="1">
      <alignment horizontal="center" vertical="center" textRotation="90" wrapText="1"/>
    </xf>
    <xf numFmtId="0" fontId="57" fillId="0" borderId="13" xfId="0" applyFont="1" applyFill="1" applyBorder="1" applyAlignment="1">
      <alignment horizontal="center" vertical="center" textRotation="90" wrapText="1"/>
    </xf>
    <xf numFmtId="165" fontId="57" fillId="0" borderId="12" xfId="0" applyNumberFormat="1" applyFont="1" applyFill="1" applyBorder="1" applyAlignment="1">
      <alignment horizontal="center" vertical="center" textRotation="90" wrapText="1"/>
    </xf>
    <xf numFmtId="4" fontId="57" fillId="0" borderId="12" xfId="0" applyNumberFormat="1" applyFont="1" applyFill="1" applyBorder="1" applyAlignment="1">
      <alignment horizontal="center" vertical="center" wrapText="1"/>
    </xf>
    <xf numFmtId="4" fontId="57" fillId="0" borderId="13" xfId="0" applyNumberFormat="1" applyFont="1" applyFill="1" applyBorder="1" applyAlignment="1">
      <alignment horizontal="center" vertical="center" textRotation="90" wrapText="1"/>
    </xf>
    <xf numFmtId="4" fontId="57" fillId="0" borderId="32" xfId="0" applyNumberFormat="1" applyFont="1" applyFill="1" applyBorder="1" applyAlignment="1">
      <alignment horizontal="center" vertical="center" textRotation="90" wrapText="1"/>
    </xf>
    <xf numFmtId="4" fontId="57" fillId="0" borderId="16" xfId="0" applyNumberFormat="1" applyFont="1" applyFill="1" applyBorder="1" applyAlignment="1">
      <alignment horizontal="center" vertical="center" textRotation="90" wrapText="1"/>
    </xf>
    <xf numFmtId="0" fontId="59" fillId="0" borderId="30" xfId="0" applyFont="1" applyFill="1" applyBorder="1">
      <alignment horizontal="left" vertical="center" wrapText="1"/>
    </xf>
    <xf numFmtId="0" fontId="59" fillId="0" borderId="31" xfId="0" applyFont="1" applyFill="1" applyBorder="1">
      <alignment horizontal="left" vertical="center" wrapText="1"/>
    </xf>
    <xf numFmtId="0" fontId="57" fillId="0" borderId="30" xfId="0" applyFont="1" applyFill="1" applyBorder="1" applyAlignment="1">
      <alignment horizontal="center" vertical="center" wrapText="1"/>
    </xf>
    <xf numFmtId="0" fontId="57" fillId="0" borderId="20" xfId="0" applyFont="1" applyFill="1" applyBorder="1" applyAlignment="1">
      <alignment horizontal="center" vertical="center" wrapText="1"/>
    </xf>
    <xf numFmtId="0" fontId="57" fillId="0" borderId="31" xfId="0" applyFont="1" applyFill="1" applyBorder="1" applyAlignment="1">
      <alignment horizontal="center" vertical="center" wrapText="1"/>
    </xf>
    <xf numFmtId="0" fontId="59" fillId="0" borderId="12" xfId="0" applyFont="1" applyFill="1" applyBorder="1">
      <alignment horizontal="left" vertical="center" wrapText="1"/>
    </xf>
    <xf numFmtId="0" fontId="57" fillId="0" borderId="12" xfId="0" applyFont="1" applyFill="1" applyBorder="1" applyAlignment="1">
      <alignment horizontal="center" vertical="center" textRotation="90" wrapText="1"/>
    </xf>
    <xf numFmtId="165" fontId="57" fillId="0" borderId="13" xfId="0" applyNumberFormat="1" applyFont="1" applyFill="1" applyBorder="1" applyAlignment="1">
      <alignment horizontal="center" vertical="center" wrapText="1"/>
    </xf>
    <xf numFmtId="0" fontId="57" fillId="0" borderId="13" xfId="0" applyNumberFormat="1" applyFont="1" applyFill="1" applyBorder="1" applyAlignment="1">
      <alignment horizontal="center" vertical="center" wrapText="1"/>
    </xf>
    <xf numFmtId="165" fontId="57" fillId="0" borderId="17" xfId="0" applyNumberFormat="1" applyFont="1" applyFill="1" applyBorder="1" applyAlignment="1">
      <alignment horizontal="center" vertical="center" wrapText="1"/>
    </xf>
    <xf numFmtId="0" fontId="57" fillId="0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center" vertical="center" textRotation="90" wrapText="1"/>
    </xf>
    <xf numFmtId="0" fontId="57" fillId="0" borderId="12" xfId="0" applyFont="1" applyFill="1" applyBorder="1" applyAlignment="1">
      <alignment horizontal="center" vertical="center" wrapText="1"/>
    </xf>
    <xf numFmtId="165" fontId="57" fillId="0" borderId="12" xfId="0" applyNumberFormat="1" applyFont="1" applyFill="1" applyBorder="1" applyAlignment="1">
      <alignment horizontal="center" vertical="center" wrapText="1"/>
    </xf>
    <xf numFmtId="165" fontId="57" fillId="0" borderId="12" xfId="0" applyNumberFormat="1" applyFont="1" applyFill="1" applyBorder="1" applyAlignment="1">
      <alignment horizontal="center" vertical="center" textRotation="90" wrapText="1"/>
    </xf>
    <xf numFmtId="0" fontId="57" fillId="0" borderId="12" xfId="0" applyNumberFormat="1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center" vertical="center" wrapText="1"/>
    </xf>
    <xf numFmtId="0" fontId="61" fillId="0" borderId="19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center" wrapText="1"/>
    </xf>
    <xf numFmtId="4" fontId="61" fillId="0" borderId="11" xfId="2136" applyNumberFormat="1" applyFont="1" applyFill="1" applyBorder="1" applyAlignment="1">
      <alignment horizontal="center" vertical="center" wrapText="1"/>
    </xf>
    <xf numFmtId="4" fontId="61" fillId="0" borderId="15" xfId="2136" applyNumberFormat="1" applyFont="1" applyFill="1" applyBorder="1" applyAlignment="1">
      <alignment horizontal="center" vertical="center" wrapText="1"/>
    </xf>
    <xf numFmtId="4" fontId="61" fillId="0" borderId="14" xfId="2136" applyNumberFormat="1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10" xfId="2108" applyFont="1" applyFill="1" applyBorder="1" applyAlignment="1">
      <alignment horizontal="left" vertical="center" wrapText="1"/>
    </xf>
    <xf numFmtId="4" fontId="57" fillId="0" borderId="15" xfId="0" applyNumberFormat="1" applyFont="1" applyFill="1" applyBorder="1" applyAlignment="1">
      <alignment horizontal="center" vertical="center" wrapText="1"/>
    </xf>
    <xf numFmtId="4" fontId="58" fillId="0" borderId="15" xfId="2136" applyNumberFormat="1" applyFont="1" applyFill="1" applyBorder="1" applyAlignment="1">
      <alignment horizontal="left" vertical="center" wrapText="1"/>
    </xf>
    <xf numFmtId="4" fontId="58" fillId="0" borderId="15" xfId="0" applyNumberFormat="1" applyFont="1" applyFill="1" applyBorder="1" applyAlignment="1">
      <alignment horizontal="center" vertical="center" wrapText="1"/>
    </xf>
    <xf numFmtId="4" fontId="58" fillId="0" borderId="10" xfId="2041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58" fillId="0" borderId="10" xfId="2076" applyNumberFormat="1" applyFont="1" applyFill="1" applyBorder="1" applyAlignment="1">
      <alignment horizontal="center" vertical="center" wrapText="1"/>
    </xf>
    <xf numFmtId="0" fontId="58" fillId="0" borderId="10" xfId="0" applyNumberFormat="1" applyFont="1" applyFill="1" applyBorder="1" applyAlignment="1">
      <alignment horizontal="center" vertical="center" wrapText="1"/>
    </xf>
    <xf numFmtId="4" fontId="57" fillId="0" borderId="10" xfId="0" applyNumberFormat="1" applyFont="1" applyFill="1" applyBorder="1" applyAlignment="1">
      <alignment horizontal="center" vertical="center" wrapText="1"/>
    </xf>
    <xf numFmtId="4" fontId="58" fillId="0" borderId="10" xfId="2072" applyNumberFormat="1" applyFont="1" applyFill="1" applyBorder="1" applyAlignment="1">
      <alignment horizontal="center" vertical="center" wrapText="1"/>
    </xf>
    <xf numFmtId="4" fontId="58" fillId="0" borderId="10" xfId="2051" applyNumberFormat="1" applyFont="1" applyFill="1" applyBorder="1" applyAlignment="1">
      <alignment horizontal="center" vertical="center" wrapText="1"/>
    </xf>
    <xf numFmtId="4" fontId="58" fillId="0" borderId="10" xfId="2071" applyNumberFormat="1" applyFont="1" applyFill="1" applyBorder="1" applyAlignment="1">
      <alignment horizontal="center" vertical="center" wrapText="1"/>
    </xf>
    <xf numFmtId="4" fontId="58" fillId="0" borderId="10" xfId="2052" applyNumberFormat="1" applyFont="1" applyFill="1" applyBorder="1" applyAlignment="1">
      <alignment horizontal="center" vertical="center" wrapText="1"/>
    </xf>
    <xf numFmtId="4" fontId="61" fillId="0" borderId="10" xfId="2136" applyNumberFormat="1" applyFont="1" applyFill="1" applyBorder="1" applyAlignment="1">
      <alignment horizontal="left" vertical="center" wrapText="1"/>
    </xf>
    <xf numFmtId="4" fontId="58" fillId="0" borderId="10" xfId="2136" applyNumberFormat="1" applyFont="1" applyFill="1" applyBorder="1" applyAlignment="1">
      <alignment horizontal="left" vertical="center" wrapText="1"/>
    </xf>
    <xf numFmtId="0" fontId="57" fillId="0" borderId="10" xfId="0" applyNumberFormat="1" applyFont="1" applyFill="1" applyBorder="1" applyAlignment="1">
      <alignment horizontal="center" vertical="center" wrapText="1"/>
    </xf>
    <xf numFmtId="0" fontId="61" fillId="0" borderId="11" xfId="0" applyFont="1" applyFill="1" applyBorder="1" applyAlignment="1">
      <alignment horizontal="center" vertical="center" wrapText="1"/>
    </xf>
    <xf numFmtId="0" fontId="61" fillId="0" borderId="15" xfId="0" applyFont="1" applyFill="1" applyBorder="1" applyAlignment="1">
      <alignment horizontal="center" vertical="center" wrapText="1"/>
    </xf>
    <xf numFmtId="0" fontId="61" fillId="0" borderId="14" xfId="0" applyFont="1" applyFill="1" applyBorder="1" applyAlignment="1">
      <alignment horizontal="center" vertical="center" wrapText="1"/>
    </xf>
    <xf numFmtId="0" fontId="61" fillId="0" borderId="10" xfId="0" applyFont="1" applyFill="1" applyBorder="1" applyAlignment="1">
      <alignment horizontal="left" vertical="center" wrapText="1"/>
    </xf>
    <xf numFmtId="4" fontId="58" fillId="0" borderId="10" xfId="0" applyNumberFormat="1" applyFont="1" applyFill="1" applyBorder="1" applyAlignment="1">
      <alignment horizontal="left" vertical="center" wrapText="1"/>
    </xf>
    <xf numFmtId="4" fontId="58" fillId="0" borderId="10" xfId="0" applyNumberFormat="1" applyFont="1" applyFill="1" applyBorder="1" applyAlignment="1">
      <alignment horizontal="center" vertical="center"/>
    </xf>
  </cellXfs>
  <cellStyles count="2437">
    <cellStyle name="20% — акцент1" xfId="2405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6"/>
    <cellStyle name="20% — акцент2" xfId="240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8"/>
    <cellStyle name="20% — акцент3" xfId="2409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10"/>
    <cellStyle name="20% — акцент4" xfId="241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2"/>
    <cellStyle name="20% — акцент5" xfId="2413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4"/>
    <cellStyle name="20% — акцент6" xfId="241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6"/>
    <cellStyle name="40% — акцент1" xfId="2417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8"/>
    <cellStyle name="40% — акцент2" xfId="241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20"/>
    <cellStyle name="40% — акцент3" xfId="2421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2"/>
    <cellStyle name="40% — акцент4" xfId="242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4"/>
    <cellStyle name="40% — акцент5" xfId="2425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6"/>
    <cellStyle name="40% — акцент6" xfId="242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8"/>
    <cellStyle name="60% — акцент1" xfId="2429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30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1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2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3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5"/>
    <cellStyle name="ИтогоБИМ" xfId="2436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Лист2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" xfId="2404" builtinId="3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1" defaultTableStyle="Стиль таблицы 1" defaultPivotStyle="PivotStyleLight16">
    <tableStyle name="Стиль таблицы 1" pivot="0" count="0"/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7"/>
  <sheetViews>
    <sheetView tabSelected="1" topLeftCell="A10" zoomScale="115" zoomScaleNormal="115" workbookViewId="0">
      <selection activeCell="H2" sqref="H2:S2"/>
    </sheetView>
  </sheetViews>
  <sheetFormatPr defaultRowHeight="13.2"/>
  <cols>
    <col min="1" max="1" width="4" style="2" customWidth="1"/>
    <col min="2" max="2" width="39.44140625" style="2" customWidth="1"/>
    <col min="3" max="3" width="6.33203125" style="2" customWidth="1"/>
    <col min="4" max="4" width="7.109375" style="2" customWidth="1"/>
    <col min="5" max="5" width="6.109375" style="2" customWidth="1"/>
    <col min="6" max="6" width="10.6640625" style="2" bestFit="1" customWidth="1"/>
    <col min="7" max="8" width="4.33203125" style="2" customWidth="1"/>
    <col min="9" max="10" width="9.6640625" style="2" bestFit="1" customWidth="1"/>
    <col min="11" max="11" width="7.33203125" style="2" customWidth="1"/>
    <col min="12" max="12" width="11.6640625" style="2" customWidth="1"/>
    <col min="13" max="15" width="9.44140625" style="2" bestFit="1" customWidth="1"/>
    <col min="16" max="16" width="12" style="2" customWidth="1"/>
    <col min="17" max="19" width="9.44140625" style="2" bestFit="1" customWidth="1"/>
    <col min="20" max="20" width="9.33203125" customWidth="1"/>
    <col min="21" max="21" width="25.33203125" customWidth="1"/>
  </cols>
  <sheetData>
    <row r="1" spans="1:22" s="4" customFormat="1" ht="45" customHeight="1">
      <c r="B1" s="17"/>
      <c r="C1" s="6"/>
      <c r="D1" s="8"/>
      <c r="E1" s="21"/>
      <c r="F1" s="21"/>
      <c r="G1" s="21"/>
      <c r="H1" s="21"/>
      <c r="I1" s="35"/>
      <c r="J1" s="35"/>
      <c r="K1" s="10"/>
      <c r="L1" s="10"/>
      <c r="M1" s="10"/>
      <c r="N1" s="10"/>
      <c r="O1" s="10"/>
      <c r="P1" s="115" t="s">
        <v>124</v>
      </c>
      <c r="Q1" s="115"/>
      <c r="R1" s="115"/>
      <c r="S1" s="115"/>
      <c r="T1" s="11"/>
      <c r="U1" s="11"/>
    </row>
    <row r="2" spans="1:22" s="2" customFormat="1" ht="45.75" customHeight="1">
      <c r="A2" s="4"/>
      <c r="B2" s="83"/>
      <c r="C2" s="21"/>
      <c r="D2" s="21"/>
      <c r="E2" s="21"/>
      <c r="F2" s="21"/>
      <c r="G2" s="21"/>
      <c r="H2" s="115" t="s">
        <v>125</v>
      </c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</row>
    <row r="3" spans="1:22" s="4" customFormat="1" ht="12.75" customHeight="1">
      <c r="A3" s="116" t="s">
        <v>117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"/>
      <c r="U3" s="11"/>
    </row>
    <row r="4" spans="1:22" s="4" customFormat="1" ht="12" customHeight="1">
      <c r="A4" s="18"/>
      <c r="B4" s="18"/>
      <c r="C4" s="12"/>
      <c r="D4" s="18"/>
      <c r="E4" s="18"/>
      <c r="F4" s="18"/>
      <c r="G4" s="18"/>
      <c r="H4" s="18"/>
      <c r="I4" s="36"/>
      <c r="J4" s="36"/>
      <c r="K4" s="18"/>
      <c r="L4" s="18"/>
      <c r="M4" s="18"/>
      <c r="N4" s="18"/>
      <c r="O4" s="18"/>
      <c r="P4" s="18"/>
      <c r="Q4" s="18"/>
      <c r="R4" s="18"/>
      <c r="S4" s="18"/>
      <c r="T4" s="11"/>
      <c r="U4" s="11"/>
    </row>
    <row r="5" spans="1:22" s="4" customFormat="1" ht="15.75" customHeight="1">
      <c r="A5" s="118" t="s">
        <v>39</v>
      </c>
      <c r="B5" s="118" t="s">
        <v>2</v>
      </c>
      <c r="C5" s="119" t="s">
        <v>48</v>
      </c>
      <c r="D5" s="120" t="s">
        <v>47</v>
      </c>
      <c r="E5" s="120" t="s">
        <v>46</v>
      </c>
      <c r="F5" s="120" t="s">
        <v>23</v>
      </c>
      <c r="G5" s="120" t="s">
        <v>24</v>
      </c>
      <c r="H5" s="120" t="s">
        <v>25</v>
      </c>
      <c r="I5" s="121" t="s">
        <v>3</v>
      </c>
      <c r="J5" s="121" t="s">
        <v>45</v>
      </c>
      <c r="K5" s="122" t="s">
        <v>26</v>
      </c>
      <c r="L5" s="123" t="s">
        <v>4</v>
      </c>
      <c r="M5" s="123"/>
      <c r="N5" s="123"/>
      <c r="O5" s="123"/>
      <c r="P5" s="123"/>
      <c r="Q5" s="123"/>
      <c r="R5" s="123"/>
      <c r="S5" s="119" t="s">
        <v>27</v>
      </c>
      <c r="T5" s="11"/>
      <c r="U5" s="11"/>
    </row>
    <row r="6" spans="1:22" s="4" customFormat="1" ht="18.75" customHeight="1">
      <c r="A6" s="118"/>
      <c r="B6" s="118"/>
      <c r="C6" s="119"/>
      <c r="D6" s="120"/>
      <c r="E6" s="120"/>
      <c r="F6" s="120"/>
      <c r="G6" s="120"/>
      <c r="H6" s="120"/>
      <c r="I6" s="121"/>
      <c r="J6" s="121"/>
      <c r="K6" s="122"/>
      <c r="L6" s="121" t="s">
        <v>29</v>
      </c>
      <c r="M6" s="123" t="s">
        <v>35</v>
      </c>
      <c r="N6" s="123"/>
      <c r="O6" s="123"/>
      <c r="P6" s="123"/>
      <c r="Q6" s="123"/>
      <c r="R6" s="123"/>
      <c r="S6" s="119"/>
      <c r="T6" s="11"/>
      <c r="U6" s="11"/>
    </row>
    <row r="7" spans="1:22" s="4" customFormat="1" ht="96.75" customHeight="1">
      <c r="A7" s="118"/>
      <c r="B7" s="118"/>
      <c r="C7" s="119"/>
      <c r="D7" s="120"/>
      <c r="E7" s="120"/>
      <c r="F7" s="120"/>
      <c r="G7" s="120"/>
      <c r="H7" s="120"/>
      <c r="I7" s="121"/>
      <c r="J7" s="121"/>
      <c r="K7" s="122"/>
      <c r="L7" s="121"/>
      <c r="M7" s="121" t="s">
        <v>44</v>
      </c>
      <c r="N7" s="121" t="s">
        <v>33</v>
      </c>
      <c r="O7" s="121" t="s">
        <v>34</v>
      </c>
      <c r="P7" s="121" t="s">
        <v>36</v>
      </c>
      <c r="Q7" s="121"/>
      <c r="R7" s="121" t="s">
        <v>43</v>
      </c>
      <c r="S7" s="119"/>
      <c r="T7" s="11"/>
      <c r="U7" s="11"/>
    </row>
    <row r="8" spans="1:22" s="4" customFormat="1" ht="101.25" customHeight="1">
      <c r="A8" s="118"/>
      <c r="B8" s="118"/>
      <c r="C8" s="119"/>
      <c r="D8" s="120"/>
      <c r="E8" s="120"/>
      <c r="F8" s="120"/>
      <c r="G8" s="120"/>
      <c r="H8" s="120"/>
      <c r="I8" s="121"/>
      <c r="J8" s="121"/>
      <c r="K8" s="122"/>
      <c r="L8" s="121"/>
      <c r="M8" s="121"/>
      <c r="N8" s="121"/>
      <c r="O8" s="121"/>
      <c r="P8" s="94" t="s">
        <v>42</v>
      </c>
      <c r="Q8" s="94" t="s">
        <v>41</v>
      </c>
      <c r="R8" s="121"/>
      <c r="S8" s="119"/>
      <c r="T8" s="11"/>
      <c r="U8" s="11"/>
    </row>
    <row r="9" spans="1:22" s="4" customFormat="1" ht="15" customHeight="1">
      <c r="A9" s="118"/>
      <c r="B9" s="118"/>
      <c r="C9" s="119"/>
      <c r="D9" s="120"/>
      <c r="E9" s="120"/>
      <c r="F9" s="120"/>
      <c r="G9" s="120"/>
      <c r="H9" s="120"/>
      <c r="I9" s="95" t="s">
        <v>5</v>
      </c>
      <c r="J9" s="95" t="s">
        <v>5</v>
      </c>
      <c r="K9" s="9" t="s">
        <v>6</v>
      </c>
      <c r="L9" s="95" t="s">
        <v>7</v>
      </c>
      <c r="M9" s="95" t="s">
        <v>7</v>
      </c>
      <c r="N9" s="95" t="s">
        <v>7</v>
      </c>
      <c r="O9" s="95" t="s">
        <v>7</v>
      </c>
      <c r="P9" s="95" t="s">
        <v>7</v>
      </c>
      <c r="Q9" s="95" t="s">
        <v>7</v>
      </c>
      <c r="R9" s="95" t="s">
        <v>7</v>
      </c>
      <c r="S9" s="119"/>
      <c r="T9" s="11"/>
      <c r="U9" s="11"/>
    </row>
    <row r="10" spans="1:22" s="4" customFormat="1" ht="9" customHeight="1">
      <c r="A10" s="9">
        <v>1</v>
      </c>
      <c r="B10" s="9">
        <v>2</v>
      </c>
      <c r="C10" s="13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25">
        <v>9</v>
      </c>
      <c r="J10" s="25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11"/>
      <c r="U10" s="11"/>
    </row>
    <row r="11" spans="1:22" s="28" customFormat="1" ht="10.5" customHeight="1">
      <c r="A11" s="112" t="s">
        <v>90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4"/>
      <c r="T11" s="29"/>
      <c r="U11" s="91"/>
    </row>
    <row r="12" spans="1:22" s="28" customFormat="1" ht="9" customHeight="1">
      <c r="A12" s="111" t="s">
        <v>22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26"/>
      <c r="U12" s="27"/>
    </row>
    <row r="13" spans="1:22" s="28" customFormat="1" ht="9" customHeight="1">
      <c r="A13" s="104">
        <v>1</v>
      </c>
      <c r="B13" s="109" t="s">
        <v>96</v>
      </c>
      <c r="C13" s="102" t="s">
        <v>62</v>
      </c>
      <c r="D13" s="106" t="s">
        <v>61</v>
      </c>
      <c r="E13" s="107">
        <v>1959</v>
      </c>
      <c r="F13" s="104" t="s">
        <v>10</v>
      </c>
      <c r="G13" s="107">
        <v>3</v>
      </c>
      <c r="H13" s="107">
        <v>4</v>
      </c>
      <c r="I13" s="103">
        <v>2112.4</v>
      </c>
      <c r="J13" s="103">
        <v>1897</v>
      </c>
      <c r="K13" s="107">
        <v>68</v>
      </c>
      <c r="L13" s="105">
        <f>'Приложение 2'!G15</f>
        <v>5087548.4800000004</v>
      </c>
      <c r="M13" s="103">
        <v>0</v>
      </c>
      <c r="N13" s="103">
        <v>0</v>
      </c>
      <c r="O13" s="103">
        <v>0</v>
      </c>
      <c r="P13" s="103">
        <f t="shared" ref="P13:P16" si="0">L13</f>
        <v>5087548.4800000004</v>
      </c>
      <c r="Q13" s="103">
        <v>0</v>
      </c>
      <c r="R13" s="103">
        <v>0</v>
      </c>
      <c r="S13" s="102" t="s">
        <v>91</v>
      </c>
      <c r="T13" s="26"/>
      <c r="U13" s="27"/>
    </row>
    <row r="14" spans="1:22" s="28" customFormat="1" ht="9" customHeight="1">
      <c r="A14" s="104">
        <v>2</v>
      </c>
      <c r="B14" s="109" t="s">
        <v>111</v>
      </c>
      <c r="C14" s="102" t="s">
        <v>62</v>
      </c>
      <c r="D14" s="106" t="s">
        <v>61</v>
      </c>
      <c r="E14" s="107">
        <v>1988</v>
      </c>
      <c r="F14" s="104" t="s">
        <v>10</v>
      </c>
      <c r="G14" s="107">
        <v>5</v>
      </c>
      <c r="H14" s="107">
        <v>8</v>
      </c>
      <c r="I14" s="103">
        <v>5729.18</v>
      </c>
      <c r="J14" s="103">
        <v>4903.4799999999996</v>
      </c>
      <c r="K14" s="107">
        <v>188</v>
      </c>
      <c r="L14" s="105">
        <f>'Приложение 2'!G16</f>
        <v>5880245.9000000004</v>
      </c>
      <c r="M14" s="103">
        <v>0</v>
      </c>
      <c r="N14" s="103">
        <v>0</v>
      </c>
      <c r="O14" s="103">
        <v>0</v>
      </c>
      <c r="P14" s="103">
        <f t="shared" si="0"/>
        <v>5880245.9000000004</v>
      </c>
      <c r="Q14" s="103">
        <v>0</v>
      </c>
      <c r="R14" s="103">
        <v>0</v>
      </c>
      <c r="S14" s="102" t="s">
        <v>91</v>
      </c>
      <c r="T14" s="30"/>
      <c r="U14" s="30"/>
      <c r="V14" s="29"/>
    </row>
    <row r="15" spans="1:22" s="28" customFormat="1" ht="9" customHeight="1">
      <c r="A15" s="104">
        <v>3</v>
      </c>
      <c r="B15" s="109" t="s">
        <v>98</v>
      </c>
      <c r="C15" s="102" t="s">
        <v>62</v>
      </c>
      <c r="D15" s="106" t="s">
        <v>61</v>
      </c>
      <c r="E15" s="107">
        <v>1981</v>
      </c>
      <c r="F15" s="104" t="s">
        <v>10</v>
      </c>
      <c r="G15" s="107">
        <v>5</v>
      </c>
      <c r="H15" s="107">
        <v>6</v>
      </c>
      <c r="I15" s="103">
        <v>4339.1000000000004</v>
      </c>
      <c r="J15" s="103">
        <v>3841.4</v>
      </c>
      <c r="K15" s="107">
        <v>190</v>
      </c>
      <c r="L15" s="105">
        <f>'Приложение 2'!G17</f>
        <v>4763843.6399999997</v>
      </c>
      <c r="M15" s="103">
        <v>0</v>
      </c>
      <c r="N15" s="103">
        <v>0</v>
      </c>
      <c r="O15" s="103">
        <v>0</v>
      </c>
      <c r="P15" s="103">
        <f t="shared" si="0"/>
        <v>4763843.6399999997</v>
      </c>
      <c r="Q15" s="103">
        <v>0</v>
      </c>
      <c r="R15" s="103">
        <v>0</v>
      </c>
      <c r="S15" s="102" t="s">
        <v>91</v>
      </c>
      <c r="T15" s="26"/>
      <c r="U15" s="27"/>
    </row>
    <row r="16" spans="1:22" s="28" customFormat="1" ht="9" customHeight="1">
      <c r="A16" s="104">
        <v>4</v>
      </c>
      <c r="B16" s="109" t="s">
        <v>120</v>
      </c>
      <c r="C16" s="102" t="s">
        <v>62</v>
      </c>
      <c r="D16" s="106" t="s">
        <v>61</v>
      </c>
      <c r="E16" s="107">
        <v>1977</v>
      </c>
      <c r="F16" s="104" t="s">
        <v>10</v>
      </c>
      <c r="G16" s="107">
        <v>5</v>
      </c>
      <c r="H16" s="107">
        <v>4</v>
      </c>
      <c r="I16" s="103">
        <v>3735.1</v>
      </c>
      <c r="J16" s="103">
        <v>3464.3</v>
      </c>
      <c r="K16" s="107">
        <v>117</v>
      </c>
      <c r="L16" s="105">
        <f>'Приложение 2'!G18</f>
        <v>4576026.95</v>
      </c>
      <c r="M16" s="103">
        <v>0</v>
      </c>
      <c r="N16" s="103">
        <v>0</v>
      </c>
      <c r="O16" s="103">
        <v>0</v>
      </c>
      <c r="P16" s="103">
        <f t="shared" si="0"/>
        <v>4576026.95</v>
      </c>
      <c r="Q16" s="103">
        <v>0</v>
      </c>
      <c r="R16" s="103">
        <v>0</v>
      </c>
      <c r="S16" s="102" t="s">
        <v>91</v>
      </c>
      <c r="T16" s="26"/>
      <c r="U16" s="27"/>
    </row>
    <row r="17" spans="1:22" s="28" customFormat="1" ht="24" customHeight="1">
      <c r="A17" s="110" t="s">
        <v>21</v>
      </c>
      <c r="B17" s="110"/>
      <c r="C17" s="102"/>
      <c r="D17" s="96"/>
      <c r="E17" s="104" t="s">
        <v>28</v>
      </c>
      <c r="F17" s="104" t="s">
        <v>28</v>
      </c>
      <c r="G17" s="104" t="s">
        <v>28</v>
      </c>
      <c r="H17" s="104" t="s">
        <v>28</v>
      </c>
      <c r="I17" s="103">
        <f>SUM(I13:I16)</f>
        <v>15915.78</v>
      </c>
      <c r="J17" s="103">
        <f t="shared" ref="J17:R17" si="1">SUM(J13:J16)</f>
        <v>14106.18</v>
      </c>
      <c r="K17" s="108">
        <f t="shared" si="1"/>
        <v>563</v>
      </c>
      <c r="L17" s="103">
        <f>SUM(L13:L16)</f>
        <v>20307664.969999999</v>
      </c>
      <c r="M17" s="103">
        <f t="shared" si="1"/>
        <v>0</v>
      </c>
      <c r="N17" s="103">
        <f t="shared" si="1"/>
        <v>0</v>
      </c>
      <c r="O17" s="103">
        <f t="shared" si="1"/>
        <v>0</v>
      </c>
      <c r="P17" s="103">
        <f>SUM(P13:P16)</f>
        <v>20307664.969999999</v>
      </c>
      <c r="Q17" s="103">
        <f t="shared" si="1"/>
        <v>0</v>
      </c>
      <c r="R17" s="103">
        <f t="shared" si="1"/>
        <v>0</v>
      </c>
      <c r="S17" s="103"/>
      <c r="T17" s="30"/>
      <c r="U17" s="30"/>
      <c r="V17" s="29"/>
    </row>
    <row r="18" spans="1:22" s="33" customFormat="1" ht="9" customHeight="1">
      <c r="A18" s="111" t="s">
        <v>92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31"/>
      <c r="U18" s="32"/>
    </row>
    <row r="19" spans="1:22" s="33" customFormat="1" ht="9" customHeight="1">
      <c r="A19" s="111" t="s">
        <v>22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31"/>
      <c r="U19" s="32"/>
    </row>
    <row r="20" spans="1:22" s="33" customFormat="1" ht="9" customHeight="1">
      <c r="A20" s="104">
        <v>1</v>
      </c>
      <c r="B20" s="109" t="s">
        <v>107</v>
      </c>
      <c r="C20" s="102" t="s">
        <v>62</v>
      </c>
      <c r="D20" s="106" t="s">
        <v>61</v>
      </c>
      <c r="E20" s="107">
        <v>1977</v>
      </c>
      <c r="F20" s="104" t="s">
        <v>10</v>
      </c>
      <c r="G20" s="107">
        <v>5</v>
      </c>
      <c r="H20" s="107">
        <v>4</v>
      </c>
      <c r="I20" s="103">
        <v>4213.87</v>
      </c>
      <c r="J20" s="103">
        <v>2678.87</v>
      </c>
      <c r="K20" s="107">
        <v>583</v>
      </c>
      <c r="L20" s="105">
        <f>'Приложение 2'!G22</f>
        <v>3830693.86</v>
      </c>
      <c r="M20" s="103">
        <v>0</v>
      </c>
      <c r="N20" s="103">
        <v>0</v>
      </c>
      <c r="O20" s="103">
        <v>0</v>
      </c>
      <c r="P20" s="103">
        <f t="shared" ref="P20:P24" si="2">L20</f>
        <v>3830693.86</v>
      </c>
      <c r="Q20" s="103">
        <v>0</v>
      </c>
      <c r="R20" s="103">
        <v>0</v>
      </c>
      <c r="S20" s="102" t="s">
        <v>93</v>
      </c>
      <c r="T20" s="31"/>
      <c r="U20" s="32"/>
    </row>
    <row r="21" spans="1:22" s="33" customFormat="1" ht="9" customHeight="1">
      <c r="A21" s="104">
        <v>2</v>
      </c>
      <c r="B21" s="109" t="s">
        <v>108</v>
      </c>
      <c r="C21" s="102" t="s">
        <v>62</v>
      </c>
      <c r="D21" s="106" t="s">
        <v>61</v>
      </c>
      <c r="E21" s="107">
        <v>1979</v>
      </c>
      <c r="F21" s="104" t="s">
        <v>10</v>
      </c>
      <c r="G21" s="107">
        <v>5</v>
      </c>
      <c r="H21" s="107">
        <v>4</v>
      </c>
      <c r="I21" s="103">
        <v>3653.4</v>
      </c>
      <c r="J21" s="103">
        <v>3379.9</v>
      </c>
      <c r="K21" s="107">
        <v>129</v>
      </c>
      <c r="L21" s="105">
        <f>'Приложение 2'!G23</f>
        <v>3750921.65</v>
      </c>
      <c r="M21" s="103">
        <v>0</v>
      </c>
      <c r="N21" s="103">
        <v>0</v>
      </c>
      <c r="O21" s="103">
        <v>0</v>
      </c>
      <c r="P21" s="103">
        <f t="shared" si="2"/>
        <v>3750921.65</v>
      </c>
      <c r="Q21" s="103">
        <v>0</v>
      </c>
      <c r="R21" s="103">
        <v>0</v>
      </c>
      <c r="S21" s="102" t="s">
        <v>93</v>
      </c>
      <c r="T21" s="31"/>
      <c r="U21" s="32"/>
    </row>
    <row r="22" spans="1:22" s="33" customFormat="1" ht="9" customHeight="1">
      <c r="A22" s="104">
        <v>3</v>
      </c>
      <c r="B22" s="109" t="s">
        <v>109</v>
      </c>
      <c r="C22" s="102" t="s">
        <v>62</v>
      </c>
      <c r="D22" s="106" t="s">
        <v>61</v>
      </c>
      <c r="E22" s="107">
        <v>1975</v>
      </c>
      <c r="F22" s="104" t="s">
        <v>10</v>
      </c>
      <c r="G22" s="107">
        <v>5</v>
      </c>
      <c r="H22" s="107">
        <v>2</v>
      </c>
      <c r="I22" s="103">
        <v>3659.43</v>
      </c>
      <c r="J22" s="103">
        <v>3233.03</v>
      </c>
      <c r="K22" s="107">
        <v>142</v>
      </c>
      <c r="L22" s="105">
        <f>'Приложение 2'!G24</f>
        <v>3899884.03</v>
      </c>
      <c r="M22" s="103">
        <v>0</v>
      </c>
      <c r="N22" s="103">
        <v>0</v>
      </c>
      <c r="O22" s="103">
        <v>0</v>
      </c>
      <c r="P22" s="103">
        <f t="shared" si="2"/>
        <v>3899884.03</v>
      </c>
      <c r="Q22" s="103">
        <v>0</v>
      </c>
      <c r="R22" s="103">
        <v>0</v>
      </c>
      <c r="S22" s="102" t="s">
        <v>93</v>
      </c>
      <c r="T22" s="31"/>
      <c r="U22" s="32"/>
    </row>
    <row r="23" spans="1:22" s="33" customFormat="1" ht="9" customHeight="1">
      <c r="A23" s="104">
        <v>4</v>
      </c>
      <c r="B23" s="109" t="s">
        <v>110</v>
      </c>
      <c r="C23" s="102" t="s">
        <v>62</v>
      </c>
      <c r="D23" s="106" t="s">
        <v>61</v>
      </c>
      <c r="E23" s="107">
        <v>1984</v>
      </c>
      <c r="F23" s="104" t="s">
        <v>10</v>
      </c>
      <c r="G23" s="107">
        <v>5</v>
      </c>
      <c r="H23" s="107">
        <v>6</v>
      </c>
      <c r="I23" s="103">
        <v>4822.1499999999996</v>
      </c>
      <c r="J23" s="103">
        <v>4336.05</v>
      </c>
      <c r="K23" s="107">
        <v>163</v>
      </c>
      <c r="L23" s="105">
        <f>'Приложение 2'!G25</f>
        <v>4566551.75</v>
      </c>
      <c r="M23" s="103">
        <v>0</v>
      </c>
      <c r="N23" s="103">
        <v>0</v>
      </c>
      <c r="O23" s="103">
        <v>0</v>
      </c>
      <c r="P23" s="103">
        <f t="shared" si="2"/>
        <v>4566551.75</v>
      </c>
      <c r="Q23" s="103">
        <v>0</v>
      </c>
      <c r="R23" s="103">
        <v>0</v>
      </c>
      <c r="S23" s="102" t="s">
        <v>93</v>
      </c>
      <c r="T23" s="31"/>
      <c r="U23" s="32"/>
    </row>
    <row r="24" spans="1:22" s="33" customFormat="1" ht="9" customHeight="1">
      <c r="A24" s="104">
        <v>5</v>
      </c>
      <c r="B24" s="109" t="s">
        <v>97</v>
      </c>
      <c r="C24" s="102" t="s">
        <v>62</v>
      </c>
      <c r="D24" s="106" t="s">
        <v>61</v>
      </c>
      <c r="E24" s="107">
        <v>1981</v>
      </c>
      <c r="F24" s="104" t="s">
        <v>10</v>
      </c>
      <c r="G24" s="107">
        <v>5</v>
      </c>
      <c r="H24" s="107">
        <v>8</v>
      </c>
      <c r="I24" s="103">
        <v>6210.6</v>
      </c>
      <c r="J24" s="103">
        <v>5575.1</v>
      </c>
      <c r="K24" s="107">
        <v>365</v>
      </c>
      <c r="L24" s="105">
        <f>'Приложение 2'!G26</f>
        <v>6512016.75</v>
      </c>
      <c r="M24" s="103">
        <v>0</v>
      </c>
      <c r="N24" s="103">
        <v>0</v>
      </c>
      <c r="O24" s="103">
        <v>0</v>
      </c>
      <c r="P24" s="103">
        <f t="shared" si="2"/>
        <v>6512016.75</v>
      </c>
      <c r="Q24" s="103">
        <v>0</v>
      </c>
      <c r="R24" s="103">
        <v>0</v>
      </c>
      <c r="S24" s="102" t="s">
        <v>93</v>
      </c>
      <c r="T24" s="31"/>
      <c r="U24" s="32"/>
    </row>
    <row r="25" spans="1:22" s="33" customFormat="1" ht="24.75" customHeight="1">
      <c r="A25" s="110" t="s">
        <v>21</v>
      </c>
      <c r="B25" s="110"/>
      <c r="C25" s="102"/>
      <c r="D25" s="96"/>
      <c r="E25" s="104" t="s">
        <v>28</v>
      </c>
      <c r="F25" s="104" t="s">
        <v>28</v>
      </c>
      <c r="G25" s="104" t="s">
        <v>28</v>
      </c>
      <c r="H25" s="104" t="s">
        <v>28</v>
      </c>
      <c r="I25" s="103">
        <f t="shared" ref="I25:R25" si="3">SUM(I20:I24)</f>
        <v>22559.45</v>
      </c>
      <c r="J25" s="103">
        <f t="shared" si="3"/>
        <v>19202.950000000004</v>
      </c>
      <c r="K25" s="108">
        <f t="shared" si="3"/>
        <v>1382</v>
      </c>
      <c r="L25" s="103">
        <f t="shared" si="3"/>
        <v>22560068.039999999</v>
      </c>
      <c r="M25" s="103">
        <f t="shared" si="3"/>
        <v>0</v>
      </c>
      <c r="N25" s="103">
        <f t="shared" si="3"/>
        <v>0</v>
      </c>
      <c r="O25" s="103">
        <f t="shared" si="3"/>
        <v>0</v>
      </c>
      <c r="P25" s="103">
        <f t="shared" si="3"/>
        <v>22560068.039999999</v>
      </c>
      <c r="Q25" s="103">
        <f t="shared" si="3"/>
        <v>0</v>
      </c>
      <c r="R25" s="103">
        <f t="shared" si="3"/>
        <v>0</v>
      </c>
      <c r="S25" s="103"/>
      <c r="T25" s="31"/>
      <c r="U25" s="32"/>
      <c r="V25" s="34"/>
    </row>
    <row r="26" spans="1:22" s="46" customFormat="1" ht="9" customHeight="1">
      <c r="A26" s="111" t="s">
        <v>94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49"/>
      <c r="U26" s="49"/>
    </row>
    <row r="27" spans="1:22" s="46" customFormat="1" ht="9" customHeight="1">
      <c r="A27" s="111" t="s">
        <v>22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50"/>
      <c r="U27" s="51"/>
    </row>
    <row r="28" spans="1:22" s="46" customFormat="1" ht="9" customHeight="1">
      <c r="A28" s="104">
        <v>1</v>
      </c>
      <c r="B28" s="109" t="s">
        <v>99</v>
      </c>
      <c r="C28" s="102" t="s">
        <v>62</v>
      </c>
      <c r="D28" s="106" t="s">
        <v>61</v>
      </c>
      <c r="E28" s="107">
        <v>1952</v>
      </c>
      <c r="F28" s="104" t="s">
        <v>121</v>
      </c>
      <c r="G28" s="107">
        <v>3</v>
      </c>
      <c r="H28" s="107">
        <v>2</v>
      </c>
      <c r="I28" s="103">
        <v>926.2</v>
      </c>
      <c r="J28" s="103">
        <v>621.4</v>
      </c>
      <c r="K28" s="107">
        <v>24</v>
      </c>
      <c r="L28" s="105">
        <f>'Приложение 2'!G30</f>
        <v>2713852.65</v>
      </c>
      <c r="M28" s="103">
        <v>0</v>
      </c>
      <c r="N28" s="103">
        <v>0</v>
      </c>
      <c r="O28" s="103">
        <v>0</v>
      </c>
      <c r="P28" s="103">
        <f t="shared" ref="P28:P36" si="4">L28</f>
        <v>2713852.65</v>
      </c>
      <c r="Q28" s="103">
        <v>0</v>
      </c>
      <c r="R28" s="103">
        <v>0</v>
      </c>
      <c r="S28" s="102" t="s">
        <v>95</v>
      </c>
      <c r="T28" s="49"/>
      <c r="U28" s="49"/>
    </row>
    <row r="29" spans="1:22" s="46" customFormat="1" ht="9" customHeight="1">
      <c r="A29" s="104">
        <v>2</v>
      </c>
      <c r="B29" s="109" t="s">
        <v>100</v>
      </c>
      <c r="C29" s="102" t="s">
        <v>62</v>
      </c>
      <c r="D29" s="106" t="s">
        <v>61</v>
      </c>
      <c r="E29" s="107">
        <v>1958</v>
      </c>
      <c r="F29" s="104" t="s">
        <v>10</v>
      </c>
      <c r="G29" s="107">
        <v>3</v>
      </c>
      <c r="H29" s="107">
        <v>2</v>
      </c>
      <c r="I29" s="103">
        <v>959.5</v>
      </c>
      <c r="J29" s="103">
        <v>851.5</v>
      </c>
      <c r="K29" s="107">
        <v>15</v>
      </c>
      <c r="L29" s="105">
        <f>'Приложение 2'!G31</f>
        <v>2507890.62</v>
      </c>
      <c r="M29" s="103">
        <v>0</v>
      </c>
      <c r="N29" s="103">
        <v>0</v>
      </c>
      <c r="O29" s="103">
        <v>0</v>
      </c>
      <c r="P29" s="103">
        <f t="shared" si="4"/>
        <v>2507890.62</v>
      </c>
      <c r="Q29" s="103">
        <v>0</v>
      </c>
      <c r="R29" s="103">
        <v>0</v>
      </c>
      <c r="S29" s="102" t="s">
        <v>95</v>
      </c>
      <c r="T29" s="49"/>
      <c r="U29" s="49"/>
    </row>
    <row r="30" spans="1:22" s="46" customFormat="1" ht="9" customHeight="1">
      <c r="A30" s="104">
        <v>3</v>
      </c>
      <c r="B30" s="109" t="s">
        <v>101</v>
      </c>
      <c r="C30" s="102" t="s">
        <v>62</v>
      </c>
      <c r="D30" s="106" t="s">
        <v>61</v>
      </c>
      <c r="E30" s="107">
        <v>1951</v>
      </c>
      <c r="F30" s="104" t="s">
        <v>10</v>
      </c>
      <c r="G30" s="107">
        <v>2</v>
      </c>
      <c r="H30" s="107">
        <v>1</v>
      </c>
      <c r="I30" s="103">
        <v>596.20000000000005</v>
      </c>
      <c r="J30" s="103">
        <v>537.5</v>
      </c>
      <c r="K30" s="107">
        <v>15</v>
      </c>
      <c r="L30" s="105">
        <f>'Приложение 2'!G32</f>
        <v>1829427.45</v>
      </c>
      <c r="M30" s="103">
        <v>0</v>
      </c>
      <c r="N30" s="103">
        <v>0</v>
      </c>
      <c r="O30" s="103">
        <v>0</v>
      </c>
      <c r="P30" s="103">
        <f t="shared" si="4"/>
        <v>1829427.45</v>
      </c>
      <c r="Q30" s="103">
        <v>0</v>
      </c>
      <c r="R30" s="103">
        <v>0</v>
      </c>
      <c r="S30" s="102" t="s">
        <v>95</v>
      </c>
      <c r="T30" s="50"/>
      <c r="U30" s="51"/>
    </row>
    <row r="31" spans="1:22" s="46" customFormat="1" ht="9" customHeight="1">
      <c r="A31" s="104">
        <v>4</v>
      </c>
      <c r="B31" s="109" t="s">
        <v>102</v>
      </c>
      <c r="C31" s="102" t="s">
        <v>62</v>
      </c>
      <c r="D31" s="106" t="s">
        <v>61</v>
      </c>
      <c r="E31" s="107">
        <v>1959</v>
      </c>
      <c r="F31" s="104" t="s">
        <v>10</v>
      </c>
      <c r="G31" s="107">
        <v>2</v>
      </c>
      <c r="H31" s="107">
        <v>2</v>
      </c>
      <c r="I31" s="103">
        <v>658.2</v>
      </c>
      <c r="J31" s="103">
        <v>624.20000000000005</v>
      </c>
      <c r="K31" s="107">
        <v>30</v>
      </c>
      <c r="L31" s="105">
        <f>'Приложение 2'!G33</f>
        <v>2083851.14</v>
      </c>
      <c r="M31" s="103">
        <v>0</v>
      </c>
      <c r="N31" s="103">
        <v>0</v>
      </c>
      <c r="O31" s="103">
        <v>0</v>
      </c>
      <c r="P31" s="103">
        <f t="shared" si="4"/>
        <v>2083851.14</v>
      </c>
      <c r="Q31" s="103">
        <v>0</v>
      </c>
      <c r="R31" s="103">
        <v>0</v>
      </c>
      <c r="S31" s="102" t="s">
        <v>95</v>
      </c>
      <c r="T31" s="52"/>
      <c r="U31" s="51"/>
    </row>
    <row r="32" spans="1:22" s="46" customFormat="1" ht="9" customHeight="1">
      <c r="A32" s="104">
        <v>5</v>
      </c>
      <c r="B32" s="109" t="s">
        <v>103</v>
      </c>
      <c r="C32" s="102" t="s">
        <v>62</v>
      </c>
      <c r="D32" s="106" t="s">
        <v>61</v>
      </c>
      <c r="E32" s="107">
        <v>1951</v>
      </c>
      <c r="F32" s="104" t="s">
        <v>10</v>
      </c>
      <c r="G32" s="107">
        <v>2</v>
      </c>
      <c r="H32" s="107">
        <v>2</v>
      </c>
      <c r="I32" s="103">
        <v>856.3</v>
      </c>
      <c r="J32" s="103">
        <v>756.3</v>
      </c>
      <c r="K32" s="107">
        <v>29</v>
      </c>
      <c r="L32" s="105">
        <f>'Приложение 2'!G34</f>
        <v>2520006.0299999998</v>
      </c>
      <c r="M32" s="103">
        <v>0</v>
      </c>
      <c r="N32" s="103">
        <v>0</v>
      </c>
      <c r="O32" s="103">
        <v>0</v>
      </c>
      <c r="P32" s="103">
        <f t="shared" si="4"/>
        <v>2520006.0299999998</v>
      </c>
      <c r="Q32" s="103">
        <v>0</v>
      </c>
      <c r="R32" s="103">
        <v>0</v>
      </c>
      <c r="S32" s="102" t="s">
        <v>95</v>
      </c>
      <c r="T32" s="52"/>
      <c r="U32" s="51"/>
    </row>
    <row r="33" spans="1:21" s="46" customFormat="1" ht="9" customHeight="1">
      <c r="A33" s="104">
        <v>6</v>
      </c>
      <c r="B33" s="109" t="s">
        <v>104</v>
      </c>
      <c r="C33" s="102" t="s">
        <v>62</v>
      </c>
      <c r="D33" s="106" t="s">
        <v>61</v>
      </c>
      <c r="E33" s="107">
        <v>1956</v>
      </c>
      <c r="F33" s="104" t="s">
        <v>10</v>
      </c>
      <c r="G33" s="107">
        <v>2</v>
      </c>
      <c r="H33" s="107">
        <v>1</v>
      </c>
      <c r="I33" s="103">
        <v>432.1</v>
      </c>
      <c r="J33" s="103">
        <v>409.2</v>
      </c>
      <c r="K33" s="107">
        <v>15</v>
      </c>
      <c r="L33" s="105">
        <f>'Приложение 2'!G35</f>
        <v>1437695.75</v>
      </c>
      <c r="M33" s="103">
        <v>0</v>
      </c>
      <c r="N33" s="103">
        <v>0</v>
      </c>
      <c r="O33" s="103">
        <v>0</v>
      </c>
      <c r="P33" s="103">
        <f t="shared" si="4"/>
        <v>1437695.75</v>
      </c>
      <c r="Q33" s="103">
        <v>0</v>
      </c>
      <c r="R33" s="103">
        <v>0</v>
      </c>
      <c r="S33" s="102" t="s">
        <v>95</v>
      </c>
      <c r="T33" s="52"/>
      <c r="U33" s="51"/>
    </row>
    <row r="34" spans="1:21" s="46" customFormat="1" ht="9" customHeight="1">
      <c r="A34" s="104">
        <v>7</v>
      </c>
      <c r="B34" s="109" t="s">
        <v>105</v>
      </c>
      <c r="C34" s="102" t="s">
        <v>62</v>
      </c>
      <c r="D34" s="106" t="s">
        <v>61</v>
      </c>
      <c r="E34" s="107">
        <v>1956</v>
      </c>
      <c r="F34" s="104" t="s">
        <v>10</v>
      </c>
      <c r="G34" s="107">
        <v>2</v>
      </c>
      <c r="H34" s="107">
        <v>1</v>
      </c>
      <c r="I34" s="103">
        <v>446.4</v>
      </c>
      <c r="J34" s="103">
        <v>422.2</v>
      </c>
      <c r="K34" s="107">
        <v>9</v>
      </c>
      <c r="L34" s="105">
        <f>'Приложение 2'!G36</f>
        <v>1449811.16</v>
      </c>
      <c r="M34" s="103">
        <v>0</v>
      </c>
      <c r="N34" s="103">
        <v>0</v>
      </c>
      <c r="O34" s="103">
        <v>0</v>
      </c>
      <c r="P34" s="103">
        <f t="shared" si="4"/>
        <v>1449811.16</v>
      </c>
      <c r="Q34" s="103">
        <v>0</v>
      </c>
      <c r="R34" s="103">
        <v>0</v>
      </c>
      <c r="S34" s="102" t="s">
        <v>95</v>
      </c>
      <c r="T34" s="52"/>
      <c r="U34" s="51"/>
    </row>
    <row r="35" spans="1:21" s="46" customFormat="1" ht="9" customHeight="1">
      <c r="A35" s="104">
        <v>8</v>
      </c>
      <c r="B35" s="109" t="s">
        <v>106</v>
      </c>
      <c r="C35" s="102" t="s">
        <v>62</v>
      </c>
      <c r="D35" s="106" t="s">
        <v>61</v>
      </c>
      <c r="E35" s="107">
        <v>1958</v>
      </c>
      <c r="F35" s="104" t="s">
        <v>10</v>
      </c>
      <c r="G35" s="107">
        <v>2</v>
      </c>
      <c r="H35" s="107">
        <v>2</v>
      </c>
      <c r="I35" s="103">
        <v>746.8</v>
      </c>
      <c r="J35" s="103">
        <v>674.7</v>
      </c>
      <c r="K35" s="107">
        <v>15</v>
      </c>
      <c r="L35" s="105">
        <f>'Приложение 2'!G37</f>
        <v>2305967.06</v>
      </c>
      <c r="M35" s="103">
        <v>0</v>
      </c>
      <c r="N35" s="103">
        <v>0</v>
      </c>
      <c r="O35" s="103">
        <v>0</v>
      </c>
      <c r="P35" s="103">
        <f t="shared" si="4"/>
        <v>2305967.06</v>
      </c>
      <c r="Q35" s="103">
        <v>0</v>
      </c>
      <c r="R35" s="103">
        <v>0</v>
      </c>
      <c r="S35" s="102" t="s">
        <v>95</v>
      </c>
      <c r="T35" s="52"/>
      <c r="U35" s="51"/>
    </row>
    <row r="36" spans="1:21" s="46" customFormat="1" ht="9" customHeight="1">
      <c r="A36" s="104">
        <v>9</v>
      </c>
      <c r="B36" s="109" t="s">
        <v>112</v>
      </c>
      <c r="C36" s="102" t="s">
        <v>62</v>
      </c>
      <c r="D36" s="106" t="s">
        <v>61</v>
      </c>
      <c r="E36" s="107">
        <v>1950</v>
      </c>
      <c r="F36" s="104" t="s">
        <v>20</v>
      </c>
      <c r="G36" s="107">
        <v>2</v>
      </c>
      <c r="H36" s="107">
        <v>2</v>
      </c>
      <c r="I36" s="103">
        <v>420.7</v>
      </c>
      <c r="J36" s="103">
        <v>378.1</v>
      </c>
      <c r="K36" s="107">
        <v>13</v>
      </c>
      <c r="L36" s="105">
        <f>'Приложение 2'!G38</f>
        <v>1187310.54</v>
      </c>
      <c r="M36" s="103">
        <v>0</v>
      </c>
      <c r="N36" s="103">
        <v>0</v>
      </c>
      <c r="O36" s="103">
        <v>0</v>
      </c>
      <c r="P36" s="103">
        <f t="shared" si="4"/>
        <v>1187310.54</v>
      </c>
      <c r="Q36" s="103">
        <v>0</v>
      </c>
      <c r="R36" s="103">
        <v>0</v>
      </c>
      <c r="S36" s="102" t="s">
        <v>95</v>
      </c>
      <c r="T36" s="52"/>
      <c r="U36" s="51"/>
    </row>
    <row r="37" spans="1:21" s="46" customFormat="1" ht="24" customHeight="1">
      <c r="A37" s="110" t="s">
        <v>21</v>
      </c>
      <c r="B37" s="110"/>
      <c r="C37" s="102"/>
      <c r="D37" s="96"/>
      <c r="E37" s="104" t="s">
        <v>28</v>
      </c>
      <c r="F37" s="104" t="s">
        <v>28</v>
      </c>
      <c r="G37" s="104" t="s">
        <v>28</v>
      </c>
      <c r="H37" s="104" t="s">
        <v>28</v>
      </c>
      <c r="I37" s="103">
        <f t="shared" ref="I37:R37" si="5">SUM(I28:I36)</f>
        <v>6042.4000000000005</v>
      </c>
      <c r="J37" s="103">
        <f t="shared" si="5"/>
        <v>5275.1</v>
      </c>
      <c r="K37" s="108">
        <f t="shared" si="5"/>
        <v>165</v>
      </c>
      <c r="L37" s="103">
        <f t="shared" si="5"/>
        <v>18035812.399999999</v>
      </c>
      <c r="M37" s="103">
        <f t="shared" si="5"/>
        <v>0</v>
      </c>
      <c r="N37" s="103">
        <f t="shared" si="5"/>
        <v>0</v>
      </c>
      <c r="O37" s="103">
        <f t="shared" si="5"/>
        <v>0</v>
      </c>
      <c r="P37" s="103">
        <f t="shared" si="5"/>
        <v>18035812.399999999</v>
      </c>
      <c r="Q37" s="103">
        <f t="shared" si="5"/>
        <v>0</v>
      </c>
      <c r="R37" s="103">
        <f t="shared" si="5"/>
        <v>0</v>
      </c>
      <c r="S37" s="103"/>
      <c r="T37" s="52"/>
      <c r="U37" s="51"/>
    </row>
  </sheetData>
  <autoFilter ref="A10:X37"/>
  <mergeCells count="32">
    <mergeCell ref="P1:S1"/>
    <mergeCell ref="H2:S2"/>
    <mergeCell ref="A3:S3"/>
    <mergeCell ref="A5:A9"/>
    <mergeCell ref="B5:B9"/>
    <mergeCell ref="C5:C9"/>
    <mergeCell ref="D5:D9"/>
    <mergeCell ref="E5:E9"/>
    <mergeCell ref="F5:F9"/>
    <mergeCell ref="G5:G9"/>
    <mergeCell ref="O7:O8"/>
    <mergeCell ref="P7:Q7"/>
    <mergeCell ref="R7:R8"/>
    <mergeCell ref="H5:H9"/>
    <mergeCell ref="I5:I8"/>
    <mergeCell ref="J5:J8"/>
    <mergeCell ref="K5:K8"/>
    <mergeCell ref="L5:R5"/>
    <mergeCell ref="S5:S9"/>
    <mergeCell ref="L6:L8"/>
    <mergeCell ref="M6:R6"/>
    <mergeCell ref="M7:M8"/>
    <mergeCell ref="N7:N8"/>
    <mergeCell ref="A12:S12"/>
    <mergeCell ref="A11:S11"/>
    <mergeCell ref="A17:B17"/>
    <mergeCell ref="A18:S18"/>
    <mergeCell ref="A19:S19"/>
    <mergeCell ref="A25:B25"/>
    <mergeCell ref="A27:S27"/>
    <mergeCell ref="A26:S26"/>
    <mergeCell ref="A37:B37"/>
  </mergeCells>
  <pageMargins left="0.39370078740157483" right="0.39370078740157483" top="0.43" bottom="0.39370078740157483" header="0" footer="0"/>
  <pageSetup paperSize="9" scale="82" fitToHeight="0" orientation="landscape" r:id="rId1"/>
  <headerFooter>
    <oddFooter>&amp;C&amp;P</oddFooter>
  </headerFooter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D76"/>
  <sheetViews>
    <sheetView view="pageBreakPreview" zoomScale="77" zoomScaleSheetLayoutView="77" workbookViewId="0">
      <pane ySplit="12" topLeftCell="A31" activePane="bottomLeft" state="frozen"/>
      <selection pane="bottomLeft" activeCell="AB2" sqref="AB2:AL2"/>
    </sheetView>
  </sheetViews>
  <sheetFormatPr defaultColWidth="9.33203125" defaultRowHeight="13.2"/>
  <cols>
    <col min="1" max="1" width="11.44140625" style="2" customWidth="1"/>
    <col min="2" max="2" width="33.109375" style="2" customWidth="1"/>
    <col min="3" max="3" width="13.5546875" style="2" customWidth="1"/>
    <col min="4" max="4" width="11.44140625" style="2" customWidth="1"/>
    <col min="5" max="5" width="10.109375" style="1" customWidth="1"/>
    <col min="6" max="6" width="5.5546875" style="1" customWidth="1"/>
    <col min="7" max="7" width="13.21875" style="1" customWidth="1"/>
    <col min="8" max="8" width="12.5546875" style="1" customWidth="1"/>
    <col min="9" max="15" width="11.44140625" style="1" customWidth="1"/>
    <col min="16" max="16" width="9.33203125" style="1" customWidth="1"/>
    <col min="17" max="17" width="13.109375" style="1" customWidth="1"/>
    <col min="18" max="19" width="11.44140625" style="1" customWidth="1"/>
    <col min="20" max="20" width="11.44140625" style="14" customWidth="1"/>
    <col min="21" max="22" width="11.44140625" style="3" customWidth="1"/>
    <col min="23" max="24" width="11.44140625" style="1" customWidth="1"/>
    <col min="25" max="38" width="11.44140625" style="3" customWidth="1"/>
    <col min="39" max="39" width="12" style="2" customWidth="1"/>
    <col min="40" max="40" width="8.33203125" style="7" customWidth="1"/>
    <col min="41" max="41" width="13.6640625" style="7" customWidth="1"/>
    <col min="42" max="46" width="14" style="7" customWidth="1"/>
    <col min="47" max="47" width="9.44140625" style="7" customWidth="1"/>
    <col min="48" max="48" width="9" style="7" customWidth="1"/>
    <col min="49" max="49" width="8.44140625" style="7" customWidth="1"/>
    <col min="50" max="51" width="14" style="7" customWidth="1"/>
    <col min="52" max="52" width="8.33203125" style="7" customWidth="1"/>
    <col min="53" max="53" width="8.6640625" style="7" customWidth="1"/>
    <col min="54" max="57" width="9.44140625" style="2" customWidth="1"/>
    <col min="58" max="58" width="10" style="2" customWidth="1"/>
    <col min="59" max="63" width="9.44140625" style="2" customWidth="1"/>
    <col min="64" max="76" width="9.33203125" style="2" customWidth="1"/>
    <col min="77" max="77" width="9.33203125" style="23" customWidth="1"/>
    <col min="78" max="78" width="9.44140625" style="23" customWidth="1"/>
    <col min="79" max="79" width="10.6640625" style="2" customWidth="1"/>
    <col min="80" max="83" width="9.33203125" style="2" customWidth="1"/>
    <col min="84" max="84" width="9.33203125" style="2"/>
    <col min="85" max="85" width="10.109375" style="2" bestFit="1" customWidth="1"/>
    <col min="86" max="16384" width="9.33203125" style="2"/>
  </cols>
  <sheetData>
    <row r="1" spans="1:82" s="4" customFormat="1" ht="47.25" customHeight="1">
      <c r="A1" s="154"/>
      <c r="B1" s="155"/>
      <c r="C1" s="156"/>
      <c r="D1" s="156"/>
      <c r="E1" s="157"/>
      <c r="F1" s="157"/>
      <c r="G1" s="158"/>
      <c r="H1" s="159"/>
      <c r="I1" s="159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60"/>
      <c r="U1" s="161"/>
      <c r="V1" s="161"/>
      <c r="W1" s="161"/>
      <c r="X1" s="154"/>
      <c r="Y1" s="162"/>
      <c r="Z1" s="162"/>
      <c r="AA1" s="154"/>
      <c r="AB1" s="162"/>
      <c r="AC1" s="162"/>
      <c r="AD1" s="162"/>
      <c r="AE1" s="162"/>
      <c r="AF1" s="162"/>
      <c r="AG1" s="162"/>
      <c r="AH1" s="162"/>
      <c r="AI1" s="163" t="s">
        <v>122</v>
      </c>
      <c r="AJ1" s="163"/>
      <c r="AK1" s="163"/>
      <c r="AL1" s="163"/>
      <c r="BD1" s="24"/>
      <c r="BE1" s="134"/>
      <c r="BF1" s="134"/>
      <c r="BG1" s="134"/>
      <c r="BH1" s="134"/>
      <c r="BI1" s="134"/>
      <c r="BJ1" s="134"/>
      <c r="BK1" s="134"/>
      <c r="BY1" s="11"/>
      <c r="BZ1" s="11"/>
    </row>
    <row r="2" spans="1:82" s="22" customFormat="1" ht="45.75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3" t="s">
        <v>123</v>
      </c>
      <c r="AC2" s="163"/>
      <c r="AD2" s="163"/>
      <c r="AE2" s="163"/>
      <c r="AF2" s="163"/>
      <c r="AG2" s="163"/>
      <c r="AH2" s="163"/>
      <c r="AI2" s="163"/>
      <c r="AJ2" s="163"/>
      <c r="AK2" s="163"/>
      <c r="AL2" s="163"/>
    </row>
    <row r="3" spans="1:82" s="4" customFormat="1" ht="12.75" customHeight="1">
      <c r="A3" s="164"/>
      <c r="B3" s="155"/>
      <c r="C3" s="164"/>
      <c r="D3" s="164"/>
      <c r="E3" s="164"/>
      <c r="F3" s="164"/>
      <c r="G3" s="165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BY3" s="11"/>
      <c r="BZ3" s="11"/>
    </row>
    <row r="4" spans="1:82" s="4" customFormat="1" ht="12" customHeight="1">
      <c r="A4" s="166" t="s">
        <v>118</v>
      </c>
      <c r="B4" s="166"/>
      <c r="C4" s="167"/>
      <c r="D4" s="167"/>
      <c r="E4" s="167"/>
      <c r="F4" s="167"/>
      <c r="G4" s="166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6"/>
      <c r="AK4" s="166"/>
      <c r="AL4" s="167"/>
      <c r="BY4" s="11"/>
      <c r="BZ4" s="11"/>
    </row>
    <row r="5" spans="1:82" s="4" customFormat="1" ht="12" customHeight="1">
      <c r="A5" s="168"/>
      <c r="B5" s="168"/>
      <c r="C5" s="168"/>
      <c r="D5" s="168"/>
      <c r="E5" s="168"/>
      <c r="F5" s="168"/>
      <c r="G5" s="169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70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Y5" s="19"/>
      <c r="BZ5" s="19"/>
    </row>
    <row r="6" spans="1:82" s="75" customFormat="1" ht="21" customHeight="1">
      <c r="A6" s="171" t="s">
        <v>39</v>
      </c>
      <c r="B6" s="171" t="s">
        <v>2</v>
      </c>
      <c r="C6" s="172" t="s">
        <v>45</v>
      </c>
      <c r="D6" s="172" t="s">
        <v>63</v>
      </c>
      <c r="E6" s="173"/>
      <c r="F6" s="173"/>
      <c r="G6" s="174" t="s">
        <v>11</v>
      </c>
      <c r="H6" s="175" t="s">
        <v>30</v>
      </c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6" t="s">
        <v>12</v>
      </c>
      <c r="AF6" s="177"/>
      <c r="AG6" s="177"/>
      <c r="AH6" s="177"/>
      <c r="AI6" s="177"/>
      <c r="AJ6" s="177"/>
      <c r="AK6" s="177"/>
      <c r="AL6" s="178"/>
      <c r="AN6" s="135" t="s">
        <v>49</v>
      </c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7"/>
      <c r="AZ6" s="130" t="s">
        <v>64</v>
      </c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 t="s">
        <v>78</v>
      </c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Y6" s="128" t="s">
        <v>79</v>
      </c>
      <c r="BZ6" s="128" t="s">
        <v>80</v>
      </c>
      <c r="CA6" s="130" t="s">
        <v>81</v>
      </c>
      <c r="CB6" s="130" t="s">
        <v>82</v>
      </c>
      <c r="CC6" s="130" t="s">
        <v>83</v>
      </c>
    </row>
    <row r="7" spans="1:82" s="75" customFormat="1" ht="21" customHeight="1">
      <c r="A7" s="179"/>
      <c r="B7" s="179"/>
      <c r="C7" s="180"/>
      <c r="D7" s="180"/>
      <c r="E7" s="181"/>
      <c r="F7" s="181"/>
      <c r="G7" s="182"/>
      <c r="H7" s="176" t="s">
        <v>50</v>
      </c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8"/>
      <c r="T7" s="183" t="s">
        <v>13</v>
      </c>
      <c r="U7" s="184"/>
      <c r="V7" s="183" t="s">
        <v>14</v>
      </c>
      <c r="W7" s="185"/>
      <c r="X7" s="186"/>
      <c r="Y7" s="183" t="s">
        <v>15</v>
      </c>
      <c r="Z7" s="184"/>
      <c r="AA7" s="183" t="s">
        <v>16</v>
      </c>
      <c r="AB7" s="184"/>
      <c r="AC7" s="183" t="s">
        <v>17</v>
      </c>
      <c r="AD7" s="184"/>
      <c r="AE7" s="187" t="s">
        <v>0</v>
      </c>
      <c r="AF7" s="184"/>
      <c r="AG7" s="187" t="s">
        <v>51</v>
      </c>
      <c r="AH7" s="184"/>
      <c r="AI7" s="188" t="s">
        <v>52</v>
      </c>
      <c r="AJ7" s="188" t="s">
        <v>53</v>
      </c>
      <c r="AK7" s="188" t="s">
        <v>54</v>
      </c>
      <c r="AL7" s="188" t="s">
        <v>1</v>
      </c>
      <c r="AN7" s="132" t="s">
        <v>65</v>
      </c>
      <c r="AO7" s="132" t="s">
        <v>66</v>
      </c>
      <c r="AP7" s="132" t="s">
        <v>67</v>
      </c>
      <c r="AQ7" s="132" t="s">
        <v>68</v>
      </c>
      <c r="AR7" s="132" t="s">
        <v>69</v>
      </c>
      <c r="AS7" s="132" t="s">
        <v>70</v>
      </c>
      <c r="AT7" s="132" t="s">
        <v>71</v>
      </c>
      <c r="AU7" s="132" t="s">
        <v>72</v>
      </c>
      <c r="AV7" s="132" t="s">
        <v>73</v>
      </c>
      <c r="AW7" s="132" t="s">
        <v>74</v>
      </c>
      <c r="AX7" s="132" t="s">
        <v>75</v>
      </c>
      <c r="AY7" s="132" t="s">
        <v>76</v>
      </c>
      <c r="AZ7" s="132" t="s">
        <v>65</v>
      </c>
      <c r="BA7" s="132" t="s">
        <v>66</v>
      </c>
      <c r="BB7" s="132" t="s">
        <v>67</v>
      </c>
      <c r="BC7" s="132" t="s">
        <v>68</v>
      </c>
      <c r="BD7" s="132" t="s">
        <v>69</v>
      </c>
      <c r="BE7" s="132" t="s">
        <v>70</v>
      </c>
      <c r="BF7" s="132" t="s">
        <v>71</v>
      </c>
      <c r="BG7" s="132" t="s">
        <v>72</v>
      </c>
      <c r="BH7" s="132" t="s">
        <v>73</v>
      </c>
      <c r="BI7" s="132" t="s">
        <v>74</v>
      </c>
      <c r="BJ7" s="132" t="s">
        <v>75</v>
      </c>
      <c r="BK7" s="132" t="s">
        <v>76</v>
      </c>
      <c r="BL7" s="131" t="s">
        <v>65</v>
      </c>
      <c r="BM7" s="131" t="s">
        <v>66</v>
      </c>
      <c r="BN7" s="131" t="s">
        <v>67</v>
      </c>
      <c r="BO7" s="131" t="s">
        <v>68</v>
      </c>
      <c r="BP7" s="131" t="s">
        <v>69</v>
      </c>
      <c r="BQ7" s="131" t="s">
        <v>70</v>
      </c>
      <c r="BR7" s="131" t="s">
        <v>71</v>
      </c>
      <c r="BS7" s="131" t="s">
        <v>72</v>
      </c>
      <c r="BT7" s="131" t="s">
        <v>73</v>
      </c>
      <c r="BU7" s="131" t="s">
        <v>74</v>
      </c>
      <c r="BV7" s="131" t="s">
        <v>75</v>
      </c>
      <c r="BW7" s="131" t="s">
        <v>76</v>
      </c>
      <c r="BY7" s="128"/>
      <c r="BZ7" s="128"/>
      <c r="CA7" s="130"/>
      <c r="CB7" s="130"/>
      <c r="CC7" s="130"/>
    </row>
    <row r="8" spans="1:82" s="75" customFormat="1" ht="92.4" customHeight="1">
      <c r="A8" s="179"/>
      <c r="B8" s="179"/>
      <c r="C8" s="189"/>
      <c r="D8" s="189"/>
      <c r="E8" s="181"/>
      <c r="F8" s="181"/>
      <c r="G8" s="190"/>
      <c r="H8" s="191" t="s">
        <v>55</v>
      </c>
      <c r="I8" s="191" t="s">
        <v>84</v>
      </c>
      <c r="J8" s="192" t="s">
        <v>85</v>
      </c>
      <c r="K8" s="193"/>
      <c r="L8" s="192" t="s">
        <v>86</v>
      </c>
      <c r="M8" s="193"/>
      <c r="N8" s="192" t="s">
        <v>87</v>
      </c>
      <c r="O8" s="193"/>
      <c r="P8" s="192" t="s">
        <v>88</v>
      </c>
      <c r="Q8" s="193"/>
      <c r="R8" s="192" t="s">
        <v>89</v>
      </c>
      <c r="S8" s="193"/>
      <c r="T8" s="194"/>
      <c r="U8" s="195"/>
      <c r="V8" s="196"/>
      <c r="W8" s="197"/>
      <c r="X8" s="198"/>
      <c r="Y8" s="194"/>
      <c r="Z8" s="195"/>
      <c r="AA8" s="194"/>
      <c r="AB8" s="195"/>
      <c r="AC8" s="194"/>
      <c r="AD8" s="195"/>
      <c r="AE8" s="194"/>
      <c r="AF8" s="195"/>
      <c r="AG8" s="194"/>
      <c r="AH8" s="195"/>
      <c r="AI8" s="199"/>
      <c r="AJ8" s="200"/>
      <c r="AK8" s="200"/>
      <c r="AL8" s="200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1"/>
      <c r="BM8" s="131"/>
      <c r="BN8" s="131"/>
      <c r="BO8" s="131"/>
      <c r="BP8" s="131"/>
      <c r="BQ8" s="131"/>
      <c r="BR8" s="131"/>
      <c r="BS8" s="131"/>
      <c r="BT8" s="131"/>
      <c r="BU8" s="131"/>
      <c r="BV8" s="131"/>
      <c r="BW8" s="131"/>
      <c r="BY8" s="128"/>
      <c r="BZ8" s="128"/>
      <c r="CA8" s="130"/>
      <c r="CB8" s="130"/>
      <c r="CC8" s="130"/>
    </row>
    <row r="9" spans="1:82" s="75" customFormat="1" ht="9" customHeight="1">
      <c r="A9" s="179"/>
      <c r="B9" s="179"/>
      <c r="C9" s="201" t="s">
        <v>31</v>
      </c>
      <c r="D9" s="201" t="s">
        <v>31</v>
      </c>
      <c r="E9" s="181"/>
      <c r="F9" s="181"/>
      <c r="G9" s="174" t="s">
        <v>7</v>
      </c>
      <c r="H9" s="201" t="s">
        <v>7</v>
      </c>
      <c r="I9" s="201" t="s">
        <v>7</v>
      </c>
      <c r="J9" s="201" t="s">
        <v>56</v>
      </c>
      <c r="K9" s="201" t="s">
        <v>7</v>
      </c>
      <c r="L9" s="201" t="s">
        <v>56</v>
      </c>
      <c r="M9" s="201" t="s">
        <v>7</v>
      </c>
      <c r="N9" s="201" t="s">
        <v>56</v>
      </c>
      <c r="O9" s="201" t="s">
        <v>7</v>
      </c>
      <c r="P9" s="201" t="s">
        <v>56</v>
      </c>
      <c r="Q9" s="201" t="s">
        <v>7</v>
      </c>
      <c r="R9" s="201" t="s">
        <v>56</v>
      </c>
      <c r="S9" s="201" t="s">
        <v>7</v>
      </c>
      <c r="T9" s="202" t="s">
        <v>18</v>
      </c>
      <c r="U9" s="171" t="s">
        <v>7</v>
      </c>
      <c r="V9" s="188" t="s">
        <v>113</v>
      </c>
      <c r="W9" s="174" t="s">
        <v>31</v>
      </c>
      <c r="X9" s="174" t="s">
        <v>7</v>
      </c>
      <c r="Y9" s="171" t="s">
        <v>31</v>
      </c>
      <c r="Z9" s="171" t="s">
        <v>7</v>
      </c>
      <c r="AA9" s="171" t="s">
        <v>31</v>
      </c>
      <c r="AB9" s="171" t="s">
        <v>7</v>
      </c>
      <c r="AC9" s="171" t="s">
        <v>32</v>
      </c>
      <c r="AD9" s="171" t="s">
        <v>7</v>
      </c>
      <c r="AE9" s="171" t="s">
        <v>31</v>
      </c>
      <c r="AF9" s="171" t="s">
        <v>7</v>
      </c>
      <c r="AG9" s="171" t="s">
        <v>31</v>
      </c>
      <c r="AH9" s="171" t="s">
        <v>7</v>
      </c>
      <c r="AI9" s="171" t="s">
        <v>7</v>
      </c>
      <c r="AJ9" s="171" t="s">
        <v>7</v>
      </c>
      <c r="AK9" s="171" t="s">
        <v>7</v>
      </c>
      <c r="AL9" s="171" t="s">
        <v>7</v>
      </c>
      <c r="AN9" s="127" t="s">
        <v>57</v>
      </c>
      <c r="AO9" s="127" t="s">
        <v>58</v>
      </c>
      <c r="AP9" s="127" t="s">
        <v>58</v>
      </c>
      <c r="AQ9" s="127" t="s">
        <v>58</v>
      </c>
      <c r="AR9" s="127" t="s">
        <v>58</v>
      </c>
      <c r="AS9" s="127" t="s">
        <v>58</v>
      </c>
      <c r="AT9" s="127" t="s">
        <v>59</v>
      </c>
      <c r="AU9" s="127" t="s">
        <v>57</v>
      </c>
      <c r="AV9" s="127" t="s">
        <v>57</v>
      </c>
      <c r="AW9" s="127" t="s">
        <v>57</v>
      </c>
      <c r="AX9" s="127" t="s">
        <v>57</v>
      </c>
      <c r="AY9" s="127" t="s">
        <v>57</v>
      </c>
      <c r="AZ9" s="127" t="s">
        <v>57</v>
      </c>
      <c r="BA9" s="127" t="s">
        <v>58</v>
      </c>
      <c r="BB9" s="127" t="s">
        <v>58</v>
      </c>
      <c r="BC9" s="127" t="s">
        <v>58</v>
      </c>
      <c r="BD9" s="127" t="s">
        <v>58</v>
      </c>
      <c r="BE9" s="127" t="s">
        <v>58</v>
      </c>
      <c r="BF9" s="127" t="s">
        <v>77</v>
      </c>
      <c r="BG9" s="127" t="s">
        <v>57</v>
      </c>
      <c r="BH9" s="127" t="s">
        <v>57</v>
      </c>
      <c r="BI9" s="127" t="s">
        <v>57</v>
      </c>
      <c r="BJ9" s="127" t="s">
        <v>57</v>
      </c>
      <c r="BK9" s="127" t="s">
        <v>57</v>
      </c>
      <c r="BL9" s="130" t="s">
        <v>57</v>
      </c>
      <c r="BM9" s="130" t="s">
        <v>58</v>
      </c>
      <c r="BN9" s="130" t="s">
        <v>58</v>
      </c>
      <c r="BO9" s="130" t="s">
        <v>58</v>
      </c>
      <c r="BP9" s="130" t="s">
        <v>58</v>
      </c>
      <c r="BQ9" s="130" t="s">
        <v>58</v>
      </c>
      <c r="BR9" s="130" t="s">
        <v>77</v>
      </c>
      <c r="BS9" s="130" t="s">
        <v>57</v>
      </c>
      <c r="BT9" s="130" t="s">
        <v>57</v>
      </c>
      <c r="BU9" s="130" t="s">
        <v>57</v>
      </c>
      <c r="BV9" s="130" t="s">
        <v>57</v>
      </c>
      <c r="BW9" s="130" t="s">
        <v>57</v>
      </c>
      <c r="BY9" s="128"/>
      <c r="BZ9" s="128"/>
      <c r="CA9" s="130"/>
      <c r="CB9" s="130"/>
      <c r="CC9" s="130"/>
    </row>
    <row r="10" spans="1:82" s="75" customFormat="1" ht="9.75" customHeight="1">
      <c r="A10" s="179"/>
      <c r="B10" s="179"/>
      <c r="C10" s="203"/>
      <c r="D10" s="203"/>
      <c r="E10" s="181"/>
      <c r="F10" s="181"/>
      <c r="G10" s="182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4"/>
      <c r="U10" s="179"/>
      <c r="V10" s="205"/>
      <c r="W10" s="182"/>
      <c r="X10" s="182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30"/>
      <c r="BM10" s="130"/>
      <c r="BN10" s="130"/>
      <c r="BO10" s="130"/>
      <c r="BP10" s="130"/>
      <c r="BQ10" s="130"/>
      <c r="BR10" s="130"/>
      <c r="BS10" s="130"/>
      <c r="BT10" s="130"/>
      <c r="BU10" s="130"/>
      <c r="BV10" s="130"/>
      <c r="BW10" s="130"/>
      <c r="BY10" s="128"/>
      <c r="BZ10" s="128"/>
      <c r="CA10" s="130"/>
      <c r="CB10" s="130"/>
      <c r="CC10" s="130"/>
    </row>
    <row r="11" spans="1:82" s="75" customFormat="1" ht="25.5" customHeight="1">
      <c r="A11" s="206"/>
      <c r="B11" s="206"/>
      <c r="C11" s="207"/>
      <c r="D11" s="207"/>
      <c r="E11" s="208"/>
      <c r="F11" s="208"/>
      <c r="G11" s="190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9"/>
      <c r="U11" s="206"/>
      <c r="V11" s="200"/>
      <c r="W11" s="190"/>
      <c r="X11" s="190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30"/>
      <c r="BM11" s="130"/>
      <c r="BN11" s="130"/>
      <c r="BO11" s="130"/>
      <c r="BP11" s="130"/>
      <c r="BQ11" s="130"/>
      <c r="BR11" s="130"/>
      <c r="BS11" s="130"/>
      <c r="BT11" s="130"/>
      <c r="BU11" s="130"/>
      <c r="BV11" s="130"/>
      <c r="BW11" s="130"/>
      <c r="BY11" s="129"/>
      <c r="BZ11" s="129"/>
      <c r="CA11" s="130"/>
      <c r="CB11" s="130"/>
      <c r="CC11" s="130"/>
    </row>
    <row r="12" spans="1:82" s="75" customFormat="1" ht="12" customHeight="1">
      <c r="A12" s="210" t="s">
        <v>8</v>
      </c>
      <c r="B12" s="210" t="s">
        <v>9</v>
      </c>
      <c r="C12" s="210"/>
      <c r="D12" s="210"/>
      <c r="E12" s="210"/>
      <c r="F12" s="210"/>
      <c r="G12" s="210">
        <v>3</v>
      </c>
      <c r="H12" s="210">
        <v>4</v>
      </c>
      <c r="I12" s="210">
        <v>5</v>
      </c>
      <c r="J12" s="210"/>
      <c r="K12" s="210">
        <v>6</v>
      </c>
      <c r="L12" s="210"/>
      <c r="M12" s="210">
        <v>7</v>
      </c>
      <c r="N12" s="210"/>
      <c r="O12" s="210">
        <v>8</v>
      </c>
      <c r="P12" s="210"/>
      <c r="Q12" s="210">
        <v>9</v>
      </c>
      <c r="R12" s="210"/>
      <c r="S12" s="210">
        <v>10</v>
      </c>
      <c r="T12" s="210">
        <v>11</v>
      </c>
      <c r="U12" s="210">
        <v>12</v>
      </c>
      <c r="V12" s="210">
        <v>13</v>
      </c>
      <c r="W12" s="210">
        <v>14</v>
      </c>
      <c r="X12" s="210">
        <v>15</v>
      </c>
      <c r="Y12" s="210">
        <v>16</v>
      </c>
      <c r="Z12" s="210">
        <v>17</v>
      </c>
      <c r="AA12" s="210">
        <v>18</v>
      </c>
      <c r="AB12" s="210">
        <v>19</v>
      </c>
      <c r="AC12" s="210">
        <v>20</v>
      </c>
      <c r="AD12" s="210">
        <v>21</v>
      </c>
      <c r="AE12" s="210">
        <v>22</v>
      </c>
      <c r="AF12" s="210">
        <v>23</v>
      </c>
      <c r="AG12" s="210">
        <v>24</v>
      </c>
      <c r="AH12" s="210">
        <v>25</v>
      </c>
      <c r="AI12" s="210">
        <v>26</v>
      </c>
      <c r="AJ12" s="210">
        <v>27</v>
      </c>
      <c r="AK12" s="210">
        <v>28</v>
      </c>
      <c r="AL12" s="210">
        <v>29</v>
      </c>
      <c r="AN12" s="74">
        <v>30</v>
      </c>
      <c r="AO12" s="74">
        <v>31</v>
      </c>
      <c r="AP12" s="74">
        <v>32</v>
      </c>
      <c r="AQ12" s="74">
        <v>33</v>
      </c>
      <c r="AR12" s="74">
        <v>34</v>
      </c>
      <c r="AS12" s="74">
        <v>35</v>
      </c>
      <c r="AT12" s="74">
        <v>41</v>
      </c>
      <c r="AU12" s="74">
        <v>42</v>
      </c>
      <c r="AV12" s="74">
        <v>43</v>
      </c>
      <c r="AW12" s="74">
        <v>44</v>
      </c>
      <c r="AX12" s="74">
        <v>45</v>
      </c>
      <c r="AY12" s="74">
        <v>46</v>
      </c>
      <c r="AZ12" s="74">
        <v>36</v>
      </c>
      <c r="BA12" s="74">
        <v>37</v>
      </c>
      <c r="BB12" s="74">
        <v>38</v>
      </c>
      <c r="BC12" s="74">
        <v>39</v>
      </c>
      <c r="BD12" s="74">
        <v>40</v>
      </c>
      <c r="BE12" s="74">
        <v>41</v>
      </c>
      <c r="BF12" s="74">
        <v>48</v>
      </c>
      <c r="BG12" s="74">
        <v>49</v>
      </c>
      <c r="BH12" s="74">
        <v>50</v>
      </c>
      <c r="BI12" s="74">
        <v>51</v>
      </c>
      <c r="BJ12" s="74">
        <v>52</v>
      </c>
      <c r="BK12" s="74">
        <v>53</v>
      </c>
      <c r="BL12" s="74">
        <v>42</v>
      </c>
      <c r="BM12" s="74">
        <v>43</v>
      </c>
      <c r="BN12" s="74">
        <v>44</v>
      </c>
      <c r="BO12" s="74">
        <v>45</v>
      </c>
      <c r="BP12" s="74">
        <v>46</v>
      </c>
      <c r="BQ12" s="74">
        <v>47</v>
      </c>
      <c r="BR12" s="74">
        <v>60</v>
      </c>
      <c r="BS12" s="74">
        <v>61</v>
      </c>
      <c r="BT12" s="74">
        <v>62</v>
      </c>
      <c r="BU12" s="74">
        <v>63</v>
      </c>
      <c r="BV12" s="74">
        <v>64</v>
      </c>
      <c r="BW12" s="74">
        <v>65</v>
      </c>
      <c r="BY12" s="76"/>
      <c r="BZ12" s="76"/>
      <c r="CA12" s="76"/>
      <c r="CB12" s="76"/>
    </row>
    <row r="13" spans="1:82" s="28" customFormat="1" ht="15" customHeight="1">
      <c r="A13" s="211" t="s">
        <v>90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37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92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124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6"/>
      <c r="BY13" s="138"/>
      <c r="BZ13" s="139"/>
      <c r="CA13" s="118"/>
      <c r="CB13" s="118"/>
      <c r="CC13" s="118"/>
    </row>
    <row r="14" spans="1:82" s="54" customFormat="1" ht="17.399999999999999" customHeight="1">
      <c r="A14" s="213" t="s">
        <v>22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5"/>
      <c r="AN14" s="73" t="e">
        <f>I14/'Приложение 1'!I12</f>
        <v>#DIV/0!</v>
      </c>
      <c r="AO14" s="73" t="e">
        <f t="shared" ref="AO14:AO19" si="0">K14/J14</f>
        <v>#DIV/0!</v>
      </c>
      <c r="AP14" s="73" t="e">
        <f t="shared" ref="AP14:AP19" si="1">M14/L14</f>
        <v>#DIV/0!</v>
      </c>
      <c r="AQ14" s="73" t="e">
        <f t="shared" ref="AQ14:AQ19" si="2">O14/N14</f>
        <v>#DIV/0!</v>
      </c>
      <c r="AR14" s="73" t="e">
        <f t="shared" ref="AR14:AR19" si="3">Q14/P14</f>
        <v>#DIV/0!</v>
      </c>
      <c r="AS14" s="73" t="e">
        <f t="shared" ref="AS14:AS19" si="4">S14/R14</f>
        <v>#DIV/0!</v>
      </c>
      <c r="AT14" s="73" t="e">
        <f t="shared" ref="AT14:AT19" si="5">U14/T14</f>
        <v>#DIV/0!</v>
      </c>
      <c r="AU14" s="73" t="e">
        <f t="shared" ref="AU14:AU19" si="6">X14/W14</f>
        <v>#DIV/0!</v>
      </c>
      <c r="AV14" s="73" t="e">
        <f t="shared" ref="AV14:AV19" si="7">Z14/Y14</f>
        <v>#DIV/0!</v>
      </c>
      <c r="AW14" s="73" t="e">
        <f t="shared" ref="AW14:AW19" si="8">AB14/AA14</f>
        <v>#DIV/0!</v>
      </c>
      <c r="AX14" s="73" t="e">
        <f t="shared" ref="AX14:AX19" si="9">AH14/AG14</f>
        <v>#DIV/0!</v>
      </c>
      <c r="AY14" s="92">
        <f t="shared" ref="AY14:AY19" si="10">AI14</f>
        <v>0</v>
      </c>
      <c r="AZ14" s="73">
        <v>823.21</v>
      </c>
      <c r="BA14" s="73">
        <v>2105.13</v>
      </c>
      <c r="BB14" s="73">
        <v>2608.0100000000002</v>
      </c>
      <c r="BC14" s="73">
        <v>902.03</v>
      </c>
      <c r="BD14" s="73">
        <v>1781.42</v>
      </c>
      <c r="BE14" s="73">
        <v>1188.47</v>
      </c>
      <c r="BF14" s="73">
        <v>2445034.0299999998</v>
      </c>
      <c r="BG14" s="73">
        <f t="shared" ref="BG14:BG19" si="11">IF(V14="ПК", 5070.2, 4866.91)</f>
        <v>4866.91</v>
      </c>
      <c r="BH14" s="73">
        <v>1206.3800000000001</v>
      </c>
      <c r="BI14" s="73">
        <v>3444.44</v>
      </c>
      <c r="BJ14" s="73">
        <v>7006.73</v>
      </c>
      <c r="BK14" s="73">
        <f t="shared" ref="BK14:BK19" si="12">111247.63+851785.34+726072.97</f>
        <v>1689105.94</v>
      </c>
      <c r="BL14" s="59" t="e">
        <f t="shared" ref="BL14:BL19" si="13">IF(AN14&gt;AZ14, "+", " ")</f>
        <v>#DIV/0!</v>
      </c>
      <c r="BM14" s="59" t="e">
        <f t="shared" ref="BM14:BM19" si="14">IF(AO14&gt;BA14, "+", " ")</f>
        <v>#DIV/0!</v>
      </c>
      <c r="BN14" s="59" t="e">
        <f t="shared" ref="BN14:BN19" si="15">IF(AP14&gt;BB14, "+", " ")</f>
        <v>#DIV/0!</v>
      </c>
      <c r="BO14" s="59" t="e">
        <f t="shared" ref="BO14:BO19" si="16">IF(AQ14&gt;BC14, "+", " ")</f>
        <v>#DIV/0!</v>
      </c>
      <c r="BP14" s="59" t="e">
        <f t="shared" ref="BP14:BP19" si="17">IF(AR14&gt;BD14, "+", " ")</f>
        <v>#DIV/0!</v>
      </c>
      <c r="BQ14" s="59" t="e">
        <f t="shared" ref="BQ14:BQ19" si="18">IF(AS14&gt;BE14, "+", " ")</f>
        <v>#DIV/0!</v>
      </c>
      <c r="BR14" s="59" t="e">
        <f t="shared" ref="BR14:BR19" si="19">IF(AT14&gt;BF14, "+", " ")</f>
        <v>#DIV/0!</v>
      </c>
      <c r="BS14" s="59" t="e">
        <f t="shared" ref="BS14:BS19" si="20">IF(AU14&gt;BG14, "+", " ")</f>
        <v>#DIV/0!</v>
      </c>
      <c r="BT14" s="59" t="e">
        <f t="shared" ref="BT14:BT19" si="21">IF(AV14&gt;BH14, "+", " ")</f>
        <v>#DIV/0!</v>
      </c>
      <c r="BU14" s="59" t="e">
        <f t="shared" ref="BU14:BU19" si="22">IF(AW14&gt;BI14, "+", " ")</f>
        <v>#DIV/0!</v>
      </c>
      <c r="BV14" s="59" t="e">
        <f t="shared" ref="BV14:BV19" si="23">IF(AX14&gt;BJ14, "+", " ")</f>
        <v>#DIV/0!</v>
      </c>
      <c r="BW14" s="59" t="str">
        <f t="shared" ref="BW14:BW19" si="24">IF(AY14&gt;BK14, "+", " ")</f>
        <v xml:space="preserve"> </v>
      </c>
      <c r="BY14" s="55"/>
      <c r="BZ14" s="56"/>
      <c r="CA14" s="57"/>
      <c r="CB14" s="53"/>
      <c r="CC14" s="58"/>
    </row>
    <row r="15" spans="1:82" s="77" customFormat="1" ht="16.8" customHeight="1">
      <c r="A15" s="216">
        <v>1</v>
      </c>
      <c r="B15" s="217" t="s">
        <v>96</v>
      </c>
      <c r="C15" s="218"/>
      <c r="D15" s="219"/>
      <c r="E15" s="220"/>
      <c r="F15" s="220"/>
      <c r="G15" s="221">
        <f>ROUND(H15+U15+X15+Z15+AB15+AD15+AF15+AH15+AI15+AJ15+AK15+AL15,2)</f>
        <v>5087548.4800000004</v>
      </c>
      <c r="H15" s="222">
        <f>I15+K15+M15+O15+Q15+S15</f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2">
        <v>0</v>
      </c>
      <c r="O15" s="222">
        <v>0</v>
      </c>
      <c r="P15" s="222">
        <v>0</v>
      </c>
      <c r="Q15" s="222">
        <v>0</v>
      </c>
      <c r="R15" s="222">
        <v>0</v>
      </c>
      <c r="S15" s="222">
        <v>0</v>
      </c>
      <c r="T15" s="224">
        <v>0</v>
      </c>
      <c r="U15" s="222">
        <v>0</v>
      </c>
      <c r="V15" s="222" t="s">
        <v>38</v>
      </c>
      <c r="W15" s="222">
        <v>1065.5</v>
      </c>
      <c r="X15" s="222">
        <v>4893750.32</v>
      </c>
      <c r="Y15" s="225">
        <v>0</v>
      </c>
      <c r="Z15" s="225">
        <v>0</v>
      </c>
      <c r="AA15" s="225">
        <v>0</v>
      </c>
      <c r="AB15" s="225">
        <v>0</v>
      </c>
      <c r="AC15" s="225">
        <v>0</v>
      </c>
      <c r="AD15" s="225">
        <v>0</v>
      </c>
      <c r="AE15" s="225">
        <v>0</v>
      </c>
      <c r="AF15" s="225">
        <v>0</v>
      </c>
      <c r="AG15" s="225">
        <v>0</v>
      </c>
      <c r="AH15" s="225">
        <v>0</v>
      </c>
      <c r="AI15" s="225">
        <v>0</v>
      </c>
      <c r="AJ15" s="225">
        <v>129198.77</v>
      </c>
      <c r="AK15" s="225">
        <v>64599.39</v>
      </c>
      <c r="AL15" s="225">
        <v>0</v>
      </c>
      <c r="AN15" s="73">
        <f>I15/'Приложение 1'!I13</f>
        <v>0</v>
      </c>
      <c r="AO15" s="73" t="e">
        <f t="shared" si="0"/>
        <v>#DIV/0!</v>
      </c>
      <c r="AP15" s="73" t="e">
        <f t="shared" si="1"/>
        <v>#DIV/0!</v>
      </c>
      <c r="AQ15" s="73" t="e">
        <f t="shared" si="2"/>
        <v>#DIV/0!</v>
      </c>
      <c r="AR15" s="73" t="e">
        <f t="shared" si="3"/>
        <v>#DIV/0!</v>
      </c>
      <c r="AS15" s="73" t="e">
        <f t="shared" si="4"/>
        <v>#DIV/0!</v>
      </c>
      <c r="AT15" s="73" t="e">
        <f t="shared" si="5"/>
        <v>#DIV/0!</v>
      </c>
      <c r="AU15" s="73">
        <f t="shared" si="6"/>
        <v>4592.9144251525113</v>
      </c>
      <c r="AV15" s="73" t="e">
        <f t="shared" si="7"/>
        <v>#DIV/0!</v>
      </c>
      <c r="AW15" s="73" t="e">
        <f t="shared" si="8"/>
        <v>#DIV/0!</v>
      </c>
      <c r="AX15" s="73" t="e">
        <f t="shared" si="9"/>
        <v>#DIV/0!</v>
      </c>
      <c r="AY15" s="92">
        <f t="shared" si="10"/>
        <v>0</v>
      </c>
      <c r="AZ15" s="73">
        <v>823.21</v>
      </c>
      <c r="BA15" s="73">
        <v>2105.13</v>
      </c>
      <c r="BB15" s="73">
        <v>2608.0100000000002</v>
      </c>
      <c r="BC15" s="73">
        <v>902.03</v>
      </c>
      <c r="BD15" s="73">
        <v>1781.42</v>
      </c>
      <c r="BE15" s="73">
        <v>1188.47</v>
      </c>
      <c r="BF15" s="73">
        <v>2445034.0299999998</v>
      </c>
      <c r="BG15" s="73">
        <f t="shared" si="11"/>
        <v>4866.91</v>
      </c>
      <c r="BH15" s="73">
        <v>1206.3800000000001</v>
      </c>
      <c r="BI15" s="73">
        <v>3444.44</v>
      </c>
      <c r="BJ15" s="73">
        <v>7006.73</v>
      </c>
      <c r="BK15" s="73">
        <f t="shared" si="12"/>
        <v>1689105.94</v>
      </c>
      <c r="BL15" s="59" t="str">
        <f t="shared" si="13"/>
        <v xml:space="preserve"> </v>
      </c>
      <c r="BM15" s="59" t="e">
        <f t="shared" si="14"/>
        <v>#DIV/0!</v>
      </c>
      <c r="BN15" s="59" t="e">
        <f t="shared" si="15"/>
        <v>#DIV/0!</v>
      </c>
      <c r="BO15" s="59" t="e">
        <f t="shared" si="16"/>
        <v>#DIV/0!</v>
      </c>
      <c r="BP15" s="59" t="e">
        <f t="shared" si="17"/>
        <v>#DIV/0!</v>
      </c>
      <c r="BQ15" s="59" t="e">
        <f t="shared" si="18"/>
        <v>#DIV/0!</v>
      </c>
      <c r="BR15" s="59" t="e">
        <f t="shared" si="19"/>
        <v>#DIV/0!</v>
      </c>
      <c r="BS15" s="59" t="str">
        <f t="shared" si="20"/>
        <v xml:space="preserve"> </v>
      </c>
      <c r="BT15" s="59" t="e">
        <f t="shared" si="21"/>
        <v>#DIV/0!</v>
      </c>
      <c r="BU15" s="59" t="e">
        <f t="shared" si="22"/>
        <v>#DIV/0!</v>
      </c>
      <c r="BV15" s="59" t="e">
        <f t="shared" si="23"/>
        <v>#DIV/0!</v>
      </c>
      <c r="BW15" s="59" t="str">
        <f t="shared" si="24"/>
        <v xml:space="preserve"> </v>
      </c>
      <c r="BY15" s="79"/>
      <c r="BZ15" s="80"/>
      <c r="CA15" s="81"/>
      <c r="CB15" s="78"/>
      <c r="CC15" s="82"/>
    </row>
    <row r="16" spans="1:82" s="84" customFormat="1" ht="15" customHeight="1">
      <c r="A16" s="216">
        <v>2</v>
      </c>
      <c r="B16" s="217" t="s">
        <v>111</v>
      </c>
      <c r="C16" s="226"/>
      <c r="D16" s="227"/>
      <c r="E16" s="228"/>
      <c r="F16" s="228"/>
      <c r="G16" s="221">
        <f>ROUND(H16+U16+X16+Z16+AB16+AD16+AF16+AH16+AI16+AJ16+AK16+AL16,2)</f>
        <v>5880245.9000000004</v>
      </c>
      <c r="H16" s="222">
        <f t="shared" ref="H16" si="25">I16+K16+M16+O16+Q16+S16</f>
        <v>4748005.57</v>
      </c>
      <c r="I16" s="223">
        <v>0</v>
      </c>
      <c r="J16" s="223">
        <v>1700</v>
      </c>
      <c r="K16" s="223">
        <f>ROUND(J16*1176.73,2)</f>
        <v>2000441</v>
      </c>
      <c r="L16" s="223">
        <v>0</v>
      </c>
      <c r="M16" s="223">
        <v>0</v>
      </c>
      <c r="N16" s="222">
        <v>660</v>
      </c>
      <c r="O16" s="222">
        <f>ROUND(N16*627.71,2)</f>
        <v>414288.6</v>
      </c>
      <c r="P16" s="222">
        <v>790</v>
      </c>
      <c r="Q16" s="222">
        <f>ROUND(P16*1699.83*0.97,2)</f>
        <v>1302579.73</v>
      </c>
      <c r="R16" s="222">
        <v>1204</v>
      </c>
      <c r="S16" s="222">
        <f>ROUND(R16*856.06,2)</f>
        <v>1030696.24</v>
      </c>
      <c r="T16" s="224">
        <v>0</v>
      </c>
      <c r="U16" s="222">
        <v>0</v>
      </c>
      <c r="V16" s="229"/>
      <c r="W16" s="225">
        <v>0</v>
      </c>
      <c r="X16" s="222">
        <f>ROUND(IF(V16="СК",3856.74,3886.86)*W16,2)</f>
        <v>0</v>
      </c>
      <c r="Y16" s="225">
        <v>0</v>
      </c>
      <c r="Z16" s="225">
        <v>0</v>
      </c>
      <c r="AA16" s="225">
        <v>0</v>
      </c>
      <c r="AB16" s="225">
        <v>0</v>
      </c>
      <c r="AC16" s="225">
        <v>0</v>
      </c>
      <c r="AD16" s="225">
        <v>0</v>
      </c>
      <c r="AE16" s="225">
        <v>0</v>
      </c>
      <c r="AF16" s="225">
        <v>0</v>
      </c>
      <c r="AG16" s="225">
        <v>0</v>
      </c>
      <c r="AH16" s="225">
        <v>0</v>
      </c>
      <c r="AI16" s="222">
        <f>ROUND(348476.71+89876.55+429276,2)</f>
        <v>867629.26</v>
      </c>
      <c r="AJ16" s="225">
        <f>ROUND((X16+H16+AI16)/95.5*3,2)</f>
        <v>176407.38</v>
      </c>
      <c r="AK16" s="225">
        <f t="shared" ref="AK16" si="26">ROUND((X16+H16+AI16)/95.5*1.5,2)</f>
        <v>88203.69</v>
      </c>
      <c r="AL16" s="225">
        <v>0</v>
      </c>
      <c r="AN16" s="73">
        <f>I16/'Приложение 1'!I14</f>
        <v>0</v>
      </c>
      <c r="AO16" s="73">
        <f t="shared" si="0"/>
        <v>1176.73</v>
      </c>
      <c r="AP16" s="73" t="e">
        <f t="shared" si="1"/>
        <v>#DIV/0!</v>
      </c>
      <c r="AQ16" s="73">
        <f t="shared" si="2"/>
        <v>627.70999999999992</v>
      </c>
      <c r="AR16" s="73">
        <f t="shared" si="3"/>
        <v>1648.8351012658227</v>
      </c>
      <c r="AS16" s="73">
        <f t="shared" si="4"/>
        <v>856.06</v>
      </c>
      <c r="AT16" s="73" t="e">
        <f t="shared" si="5"/>
        <v>#DIV/0!</v>
      </c>
      <c r="AU16" s="73" t="e">
        <f t="shared" si="6"/>
        <v>#DIV/0!</v>
      </c>
      <c r="AV16" s="73" t="e">
        <f t="shared" si="7"/>
        <v>#DIV/0!</v>
      </c>
      <c r="AW16" s="73" t="e">
        <f t="shared" si="8"/>
        <v>#DIV/0!</v>
      </c>
      <c r="AX16" s="73" t="e">
        <f t="shared" si="9"/>
        <v>#DIV/0!</v>
      </c>
      <c r="AY16" s="92">
        <f t="shared" si="10"/>
        <v>867629.26</v>
      </c>
      <c r="AZ16" s="73">
        <v>823.21</v>
      </c>
      <c r="BA16" s="73">
        <v>2105.13</v>
      </c>
      <c r="BB16" s="73">
        <v>2608.0100000000002</v>
      </c>
      <c r="BC16" s="73">
        <v>902.03</v>
      </c>
      <c r="BD16" s="73">
        <v>1781.42</v>
      </c>
      <c r="BE16" s="73">
        <v>1188.47</v>
      </c>
      <c r="BF16" s="73">
        <v>2445034.0299999998</v>
      </c>
      <c r="BG16" s="73">
        <f t="shared" si="11"/>
        <v>4866.91</v>
      </c>
      <c r="BH16" s="73">
        <v>1206.3800000000001</v>
      </c>
      <c r="BI16" s="73">
        <v>3444.44</v>
      </c>
      <c r="BJ16" s="73">
        <v>7006.73</v>
      </c>
      <c r="BK16" s="73">
        <f t="shared" si="12"/>
        <v>1689105.94</v>
      </c>
      <c r="BL16" s="59" t="str">
        <f t="shared" si="13"/>
        <v xml:space="preserve"> </v>
      </c>
      <c r="BM16" s="59" t="str">
        <f t="shared" si="14"/>
        <v xml:space="preserve"> </v>
      </c>
      <c r="BN16" s="59" t="e">
        <f t="shared" si="15"/>
        <v>#DIV/0!</v>
      </c>
      <c r="BO16" s="59" t="str">
        <f t="shared" si="16"/>
        <v xml:space="preserve"> </v>
      </c>
      <c r="BP16" s="59" t="str">
        <f t="shared" si="17"/>
        <v xml:space="preserve"> </v>
      </c>
      <c r="BQ16" s="59" t="str">
        <f t="shared" si="18"/>
        <v xml:space="preserve"> </v>
      </c>
      <c r="BR16" s="59" t="e">
        <f t="shared" si="19"/>
        <v>#DIV/0!</v>
      </c>
      <c r="BS16" s="59" t="e">
        <f t="shared" si="20"/>
        <v>#DIV/0!</v>
      </c>
      <c r="BT16" s="59" t="e">
        <f t="shared" si="21"/>
        <v>#DIV/0!</v>
      </c>
      <c r="BU16" s="59" t="e">
        <f t="shared" si="22"/>
        <v>#DIV/0!</v>
      </c>
      <c r="BV16" s="59" t="e">
        <f t="shared" si="23"/>
        <v>#DIV/0!</v>
      </c>
      <c r="BW16" s="59" t="str">
        <f t="shared" si="24"/>
        <v xml:space="preserve"> </v>
      </c>
      <c r="BY16" s="86"/>
      <c r="BZ16" s="87"/>
      <c r="CA16" s="88"/>
      <c r="CB16" s="85"/>
      <c r="CC16" s="89"/>
      <c r="CD16" s="90"/>
    </row>
    <row r="17" spans="1:82" s="77" customFormat="1" ht="17.399999999999999" customHeight="1">
      <c r="A17" s="216">
        <v>3</v>
      </c>
      <c r="B17" s="217" t="s">
        <v>98</v>
      </c>
      <c r="C17" s="218"/>
      <c r="D17" s="219"/>
      <c r="E17" s="220"/>
      <c r="F17" s="220"/>
      <c r="G17" s="221">
        <f t="shared" ref="G17:G18" si="27">ROUND(H17+U17+X17+Z17+AB17+AD17+AF17+AH17+AI17+AJ17+AK17+AL17,2)</f>
        <v>4763843.6399999997</v>
      </c>
      <c r="H17" s="222">
        <f t="shared" ref="H17:H18" si="28">I17+K17+M17+O17+Q17+S17</f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2">
        <v>0</v>
      </c>
      <c r="O17" s="222">
        <v>0</v>
      </c>
      <c r="P17" s="222">
        <v>0</v>
      </c>
      <c r="Q17" s="222">
        <v>0</v>
      </c>
      <c r="R17" s="222">
        <v>0</v>
      </c>
      <c r="S17" s="222">
        <v>0</v>
      </c>
      <c r="T17" s="224">
        <v>0</v>
      </c>
      <c r="U17" s="222">
        <v>0</v>
      </c>
      <c r="V17" s="222" t="s">
        <v>37</v>
      </c>
      <c r="W17" s="222">
        <v>1088.1300000000001</v>
      </c>
      <c r="X17" s="222">
        <v>4559942.22</v>
      </c>
      <c r="Y17" s="225">
        <v>0</v>
      </c>
      <c r="Z17" s="225">
        <v>0</v>
      </c>
      <c r="AA17" s="225">
        <v>0</v>
      </c>
      <c r="AB17" s="225">
        <v>0</v>
      </c>
      <c r="AC17" s="225">
        <v>0</v>
      </c>
      <c r="AD17" s="225">
        <v>0</v>
      </c>
      <c r="AE17" s="225">
        <v>0</v>
      </c>
      <c r="AF17" s="225">
        <v>0</v>
      </c>
      <c r="AG17" s="225">
        <v>0</v>
      </c>
      <c r="AH17" s="225">
        <v>0</v>
      </c>
      <c r="AI17" s="225">
        <v>0</v>
      </c>
      <c r="AJ17" s="225">
        <v>135934.28</v>
      </c>
      <c r="AK17" s="225">
        <v>67967.14</v>
      </c>
      <c r="AL17" s="225">
        <v>0</v>
      </c>
      <c r="AN17" s="73">
        <f>I17/'Приложение 1'!I15</f>
        <v>0</v>
      </c>
      <c r="AO17" s="73" t="e">
        <f t="shared" si="0"/>
        <v>#DIV/0!</v>
      </c>
      <c r="AP17" s="73" t="e">
        <f t="shared" si="1"/>
        <v>#DIV/0!</v>
      </c>
      <c r="AQ17" s="73" t="e">
        <f t="shared" si="2"/>
        <v>#DIV/0!</v>
      </c>
      <c r="AR17" s="73" t="e">
        <f t="shared" si="3"/>
        <v>#DIV/0!</v>
      </c>
      <c r="AS17" s="73" t="e">
        <f t="shared" si="4"/>
        <v>#DIV/0!</v>
      </c>
      <c r="AT17" s="73" t="e">
        <f t="shared" si="5"/>
        <v>#DIV/0!</v>
      </c>
      <c r="AU17" s="73">
        <f t="shared" si="6"/>
        <v>4190.622646191171</v>
      </c>
      <c r="AV17" s="73" t="e">
        <f t="shared" si="7"/>
        <v>#DIV/0!</v>
      </c>
      <c r="AW17" s="73" t="e">
        <f t="shared" si="8"/>
        <v>#DIV/0!</v>
      </c>
      <c r="AX17" s="73" t="e">
        <f t="shared" si="9"/>
        <v>#DIV/0!</v>
      </c>
      <c r="AY17" s="92">
        <f t="shared" si="10"/>
        <v>0</v>
      </c>
      <c r="AZ17" s="73">
        <v>823.21</v>
      </c>
      <c r="BA17" s="73">
        <v>2105.13</v>
      </c>
      <c r="BB17" s="73">
        <v>2608.0100000000002</v>
      </c>
      <c r="BC17" s="73">
        <v>902.03</v>
      </c>
      <c r="BD17" s="73">
        <v>1781.42</v>
      </c>
      <c r="BE17" s="73">
        <v>1188.47</v>
      </c>
      <c r="BF17" s="73">
        <v>2445034.0299999998</v>
      </c>
      <c r="BG17" s="73">
        <f t="shared" si="11"/>
        <v>5070.2</v>
      </c>
      <c r="BH17" s="73">
        <v>1206.3800000000001</v>
      </c>
      <c r="BI17" s="73">
        <v>3444.44</v>
      </c>
      <c r="BJ17" s="73">
        <v>7006.73</v>
      </c>
      <c r="BK17" s="73">
        <f t="shared" si="12"/>
        <v>1689105.94</v>
      </c>
      <c r="BL17" s="59" t="str">
        <f t="shared" si="13"/>
        <v xml:space="preserve"> </v>
      </c>
      <c r="BM17" s="59" t="e">
        <f t="shared" si="14"/>
        <v>#DIV/0!</v>
      </c>
      <c r="BN17" s="59" t="e">
        <f t="shared" si="15"/>
        <v>#DIV/0!</v>
      </c>
      <c r="BO17" s="59" t="e">
        <f t="shared" si="16"/>
        <v>#DIV/0!</v>
      </c>
      <c r="BP17" s="59" t="e">
        <f t="shared" si="17"/>
        <v>#DIV/0!</v>
      </c>
      <c r="BQ17" s="59" t="e">
        <f t="shared" si="18"/>
        <v>#DIV/0!</v>
      </c>
      <c r="BR17" s="59" t="e">
        <f t="shared" si="19"/>
        <v>#DIV/0!</v>
      </c>
      <c r="BS17" s="59" t="str">
        <f t="shared" si="20"/>
        <v xml:space="preserve"> </v>
      </c>
      <c r="BT17" s="59" t="e">
        <f t="shared" si="21"/>
        <v>#DIV/0!</v>
      </c>
      <c r="BU17" s="59" t="e">
        <f t="shared" si="22"/>
        <v>#DIV/0!</v>
      </c>
      <c r="BV17" s="59" t="e">
        <f t="shared" si="23"/>
        <v>#DIV/0!</v>
      </c>
      <c r="BW17" s="59" t="str">
        <f t="shared" si="24"/>
        <v xml:space="preserve"> </v>
      </c>
      <c r="BY17" s="79"/>
      <c r="BZ17" s="80"/>
      <c r="CA17" s="81"/>
      <c r="CB17" s="78"/>
      <c r="CC17" s="82"/>
    </row>
    <row r="18" spans="1:82" s="77" customFormat="1" ht="16.8" customHeight="1">
      <c r="A18" s="216">
        <v>4</v>
      </c>
      <c r="B18" s="217" t="s">
        <v>120</v>
      </c>
      <c r="C18" s="218"/>
      <c r="D18" s="219"/>
      <c r="E18" s="220"/>
      <c r="F18" s="220"/>
      <c r="G18" s="221">
        <f t="shared" si="27"/>
        <v>4576026.95</v>
      </c>
      <c r="H18" s="222">
        <f t="shared" si="28"/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2">
        <v>0</v>
      </c>
      <c r="O18" s="222">
        <v>0</v>
      </c>
      <c r="P18" s="222">
        <v>0</v>
      </c>
      <c r="Q18" s="222">
        <v>0</v>
      </c>
      <c r="R18" s="222">
        <v>0</v>
      </c>
      <c r="S18" s="222">
        <v>0</v>
      </c>
      <c r="T18" s="224">
        <v>0</v>
      </c>
      <c r="U18" s="222">
        <v>0</v>
      </c>
      <c r="V18" s="222" t="s">
        <v>37</v>
      </c>
      <c r="W18" s="222">
        <v>930.35</v>
      </c>
      <c r="X18" s="222">
        <v>4402034</v>
      </c>
      <c r="Y18" s="225">
        <v>0</v>
      </c>
      <c r="Z18" s="225">
        <v>0</v>
      </c>
      <c r="AA18" s="225">
        <v>0</v>
      </c>
      <c r="AB18" s="225">
        <v>0</v>
      </c>
      <c r="AC18" s="225">
        <v>0</v>
      </c>
      <c r="AD18" s="225">
        <v>0</v>
      </c>
      <c r="AE18" s="225">
        <v>0</v>
      </c>
      <c r="AF18" s="225">
        <v>0</v>
      </c>
      <c r="AG18" s="225">
        <v>0</v>
      </c>
      <c r="AH18" s="225">
        <v>0</v>
      </c>
      <c r="AI18" s="225">
        <v>0</v>
      </c>
      <c r="AJ18" s="225">
        <v>115995.3</v>
      </c>
      <c r="AK18" s="225">
        <v>57997.65</v>
      </c>
      <c r="AL18" s="225">
        <v>0</v>
      </c>
      <c r="AN18" s="73">
        <f>I18/'Приложение 1'!I16</f>
        <v>0</v>
      </c>
      <c r="AO18" s="73" t="e">
        <f t="shared" si="0"/>
        <v>#DIV/0!</v>
      </c>
      <c r="AP18" s="73" t="e">
        <f t="shared" si="1"/>
        <v>#DIV/0!</v>
      </c>
      <c r="AQ18" s="73" t="e">
        <f t="shared" si="2"/>
        <v>#DIV/0!</v>
      </c>
      <c r="AR18" s="73" t="e">
        <f t="shared" si="3"/>
        <v>#DIV/0!</v>
      </c>
      <c r="AS18" s="73" t="e">
        <f t="shared" si="4"/>
        <v>#DIV/0!</v>
      </c>
      <c r="AT18" s="73" t="e">
        <f t="shared" si="5"/>
        <v>#DIV/0!</v>
      </c>
      <c r="AU18" s="73">
        <f t="shared" si="6"/>
        <v>4731.5891868651579</v>
      </c>
      <c r="AV18" s="73" t="e">
        <f t="shared" si="7"/>
        <v>#DIV/0!</v>
      </c>
      <c r="AW18" s="73" t="e">
        <f t="shared" si="8"/>
        <v>#DIV/0!</v>
      </c>
      <c r="AX18" s="73" t="e">
        <f t="shared" si="9"/>
        <v>#DIV/0!</v>
      </c>
      <c r="AY18" s="92">
        <f t="shared" si="10"/>
        <v>0</v>
      </c>
      <c r="AZ18" s="73">
        <v>823.21</v>
      </c>
      <c r="BA18" s="73">
        <v>2105.13</v>
      </c>
      <c r="BB18" s="73">
        <v>2608.0100000000002</v>
      </c>
      <c r="BC18" s="73">
        <v>902.03</v>
      </c>
      <c r="BD18" s="73">
        <v>1781.42</v>
      </c>
      <c r="BE18" s="73">
        <v>1188.47</v>
      </c>
      <c r="BF18" s="73">
        <v>2445034.0299999998</v>
      </c>
      <c r="BG18" s="73">
        <f t="shared" si="11"/>
        <v>5070.2</v>
      </c>
      <c r="BH18" s="73">
        <v>1206.3800000000001</v>
      </c>
      <c r="BI18" s="73">
        <v>3444.44</v>
      </c>
      <c r="BJ18" s="73">
        <v>7006.73</v>
      </c>
      <c r="BK18" s="73">
        <f t="shared" si="12"/>
        <v>1689105.94</v>
      </c>
      <c r="BL18" s="59" t="str">
        <f t="shared" si="13"/>
        <v xml:space="preserve"> </v>
      </c>
      <c r="BM18" s="59" t="e">
        <f t="shared" si="14"/>
        <v>#DIV/0!</v>
      </c>
      <c r="BN18" s="59" t="e">
        <f t="shared" si="15"/>
        <v>#DIV/0!</v>
      </c>
      <c r="BO18" s="59" t="e">
        <f t="shared" si="16"/>
        <v>#DIV/0!</v>
      </c>
      <c r="BP18" s="59" t="e">
        <f t="shared" si="17"/>
        <v>#DIV/0!</v>
      </c>
      <c r="BQ18" s="59" t="e">
        <f t="shared" si="18"/>
        <v>#DIV/0!</v>
      </c>
      <c r="BR18" s="59" t="e">
        <f t="shared" si="19"/>
        <v>#DIV/0!</v>
      </c>
      <c r="BS18" s="59" t="str">
        <f t="shared" si="20"/>
        <v xml:space="preserve"> </v>
      </c>
      <c r="BT18" s="59" t="e">
        <f t="shared" si="21"/>
        <v>#DIV/0!</v>
      </c>
      <c r="BU18" s="59" t="e">
        <f t="shared" si="22"/>
        <v>#DIV/0!</v>
      </c>
      <c r="BV18" s="59" t="e">
        <f t="shared" si="23"/>
        <v>#DIV/0!</v>
      </c>
      <c r="BW18" s="59" t="str">
        <f t="shared" si="24"/>
        <v xml:space="preserve"> </v>
      </c>
      <c r="BY18" s="79"/>
      <c r="BZ18" s="80"/>
      <c r="CA18" s="81"/>
      <c r="CB18" s="78"/>
      <c r="CC18" s="82"/>
    </row>
    <row r="19" spans="1:82" s="54" customFormat="1" ht="32.4" customHeight="1">
      <c r="A19" s="230" t="s">
        <v>21</v>
      </c>
      <c r="B19" s="230"/>
      <c r="C19" s="225">
        <f>SUM(C17:C18)</f>
        <v>0</v>
      </c>
      <c r="D19" s="231"/>
      <c r="E19" s="222"/>
      <c r="F19" s="222"/>
      <c r="G19" s="225">
        <f>ROUND(SUM(G15:G18),2)</f>
        <v>20307664.969999999</v>
      </c>
      <c r="H19" s="225">
        <f t="shared" ref="H19:S19" si="29">ROUND(SUM(H15:H18),2)</f>
        <v>4748005.57</v>
      </c>
      <c r="I19" s="225">
        <f t="shared" si="29"/>
        <v>0</v>
      </c>
      <c r="J19" s="225">
        <f t="shared" si="29"/>
        <v>1700</v>
      </c>
      <c r="K19" s="225">
        <f t="shared" si="29"/>
        <v>2000441</v>
      </c>
      <c r="L19" s="225">
        <f t="shared" si="29"/>
        <v>0</v>
      </c>
      <c r="M19" s="225">
        <f t="shared" si="29"/>
        <v>0</v>
      </c>
      <c r="N19" s="225">
        <f t="shared" si="29"/>
        <v>660</v>
      </c>
      <c r="O19" s="225">
        <f t="shared" si="29"/>
        <v>414288.6</v>
      </c>
      <c r="P19" s="225">
        <f t="shared" si="29"/>
        <v>790</v>
      </c>
      <c r="Q19" s="225">
        <f t="shared" si="29"/>
        <v>1302579.73</v>
      </c>
      <c r="R19" s="225">
        <f t="shared" si="29"/>
        <v>1204</v>
      </c>
      <c r="S19" s="225">
        <f t="shared" si="29"/>
        <v>1030696.24</v>
      </c>
      <c r="T19" s="232">
        <f>SUM(T15:T18)</f>
        <v>0</v>
      </c>
      <c r="U19" s="225">
        <f>SUM(U15:U18)</f>
        <v>0</v>
      </c>
      <c r="V19" s="222" t="s">
        <v>28</v>
      </c>
      <c r="W19" s="225">
        <f>SUM(W15:W18)</f>
        <v>3083.98</v>
      </c>
      <c r="X19" s="225">
        <f>SUM(X15:X18)</f>
        <v>13855726.539999999</v>
      </c>
      <c r="Y19" s="225">
        <f t="shared" ref="Y19:AL19" si="30">SUM(Y15:Y18)</f>
        <v>0</v>
      </c>
      <c r="Z19" s="225">
        <f t="shared" si="30"/>
        <v>0</v>
      </c>
      <c r="AA19" s="225">
        <f t="shared" si="30"/>
        <v>0</v>
      </c>
      <c r="AB19" s="225">
        <f t="shared" si="30"/>
        <v>0</v>
      </c>
      <c r="AC19" s="225">
        <f t="shared" si="30"/>
        <v>0</v>
      </c>
      <c r="AD19" s="225">
        <f t="shared" si="30"/>
        <v>0</v>
      </c>
      <c r="AE19" s="225">
        <f t="shared" si="30"/>
        <v>0</v>
      </c>
      <c r="AF19" s="225">
        <f t="shared" si="30"/>
        <v>0</v>
      </c>
      <c r="AG19" s="225">
        <f t="shared" si="30"/>
        <v>0</v>
      </c>
      <c r="AH19" s="225">
        <f t="shared" si="30"/>
        <v>0</v>
      </c>
      <c r="AI19" s="225">
        <f t="shared" si="30"/>
        <v>867629.26</v>
      </c>
      <c r="AJ19" s="225">
        <f t="shared" si="30"/>
        <v>557535.7300000001</v>
      </c>
      <c r="AK19" s="225">
        <f t="shared" si="30"/>
        <v>278767.87000000005</v>
      </c>
      <c r="AL19" s="225">
        <f t="shared" si="30"/>
        <v>0</v>
      </c>
      <c r="AN19" s="73">
        <f>I19/'Приложение 1'!I17</f>
        <v>0</v>
      </c>
      <c r="AO19" s="73">
        <f t="shared" si="0"/>
        <v>1176.73</v>
      </c>
      <c r="AP19" s="73" t="e">
        <f t="shared" si="1"/>
        <v>#DIV/0!</v>
      </c>
      <c r="AQ19" s="73">
        <f t="shared" si="2"/>
        <v>627.70999999999992</v>
      </c>
      <c r="AR19" s="73">
        <f t="shared" si="3"/>
        <v>1648.8351012658227</v>
      </c>
      <c r="AS19" s="73">
        <f t="shared" si="4"/>
        <v>856.06</v>
      </c>
      <c r="AT19" s="73" t="e">
        <f t="shared" si="5"/>
        <v>#DIV/0!</v>
      </c>
      <c r="AU19" s="73">
        <f t="shared" si="6"/>
        <v>4492.8068729369188</v>
      </c>
      <c r="AV19" s="73" t="e">
        <f t="shared" si="7"/>
        <v>#DIV/0!</v>
      </c>
      <c r="AW19" s="73" t="e">
        <f t="shared" si="8"/>
        <v>#DIV/0!</v>
      </c>
      <c r="AX19" s="73" t="e">
        <f t="shared" si="9"/>
        <v>#DIV/0!</v>
      </c>
      <c r="AY19" s="92">
        <f t="shared" si="10"/>
        <v>867629.26</v>
      </c>
      <c r="AZ19" s="73">
        <v>823.21</v>
      </c>
      <c r="BA19" s="73">
        <v>2105.13</v>
      </c>
      <c r="BB19" s="73">
        <v>2608.0100000000002</v>
      </c>
      <c r="BC19" s="73">
        <v>902.03</v>
      </c>
      <c r="BD19" s="73">
        <v>1781.42</v>
      </c>
      <c r="BE19" s="73">
        <v>1188.47</v>
      </c>
      <c r="BF19" s="73">
        <v>2445034.0299999998</v>
      </c>
      <c r="BG19" s="73">
        <f t="shared" si="11"/>
        <v>4866.91</v>
      </c>
      <c r="BH19" s="73">
        <v>1206.3800000000001</v>
      </c>
      <c r="BI19" s="73">
        <v>3444.44</v>
      </c>
      <c r="BJ19" s="73">
        <v>7006.73</v>
      </c>
      <c r="BK19" s="73">
        <f t="shared" si="12"/>
        <v>1689105.94</v>
      </c>
      <c r="BL19" s="59" t="str">
        <f t="shared" si="13"/>
        <v xml:space="preserve"> </v>
      </c>
      <c r="BM19" s="59" t="str">
        <f t="shared" si="14"/>
        <v xml:space="preserve"> </v>
      </c>
      <c r="BN19" s="59" t="e">
        <f t="shared" si="15"/>
        <v>#DIV/0!</v>
      </c>
      <c r="BO19" s="59" t="str">
        <f t="shared" si="16"/>
        <v xml:space="preserve"> </v>
      </c>
      <c r="BP19" s="59" t="str">
        <f t="shared" si="17"/>
        <v xml:space="preserve"> </v>
      </c>
      <c r="BQ19" s="59" t="str">
        <f t="shared" si="18"/>
        <v xml:space="preserve"> </v>
      </c>
      <c r="BR19" s="59" t="e">
        <f t="shared" si="19"/>
        <v>#DIV/0!</v>
      </c>
      <c r="BS19" s="59" t="str">
        <f t="shared" si="20"/>
        <v xml:space="preserve"> </v>
      </c>
      <c r="BT19" s="59" t="e">
        <f t="shared" si="21"/>
        <v>#DIV/0!</v>
      </c>
      <c r="BU19" s="59" t="e">
        <f t="shared" si="22"/>
        <v>#DIV/0!</v>
      </c>
      <c r="BV19" s="59" t="e">
        <f t="shared" si="23"/>
        <v>#DIV/0!</v>
      </c>
      <c r="BW19" s="59" t="str">
        <f t="shared" si="24"/>
        <v xml:space="preserve"> </v>
      </c>
      <c r="BY19" s="55"/>
      <c r="BZ19" s="56"/>
      <c r="CA19" s="57"/>
      <c r="CB19" s="53"/>
      <c r="CC19" s="58"/>
    </row>
    <row r="20" spans="1:82" s="60" customFormat="1" ht="18" customHeight="1">
      <c r="A20" s="233" t="s">
        <v>92</v>
      </c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4"/>
      <c r="AI20" s="234"/>
      <c r="AJ20" s="234"/>
      <c r="AK20" s="234"/>
      <c r="AL20" s="235"/>
      <c r="AN20" s="73" t="e">
        <f>I20/'Приложение 1'!I18</f>
        <v>#DIV/0!</v>
      </c>
      <c r="AO20" s="73" t="e">
        <f t="shared" ref="AO20" si="31">K20/J20</f>
        <v>#DIV/0!</v>
      </c>
      <c r="AP20" s="73" t="e">
        <f t="shared" ref="AP20" si="32">M20/L20</f>
        <v>#DIV/0!</v>
      </c>
      <c r="AQ20" s="73" t="e">
        <f t="shared" ref="AQ20" si="33">O20/N20</f>
        <v>#DIV/0!</v>
      </c>
      <c r="AR20" s="73" t="e">
        <f t="shared" ref="AR20" si="34">Q20/P20</f>
        <v>#DIV/0!</v>
      </c>
      <c r="AS20" s="73" t="e">
        <f t="shared" ref="AS20" si="35">S20/R20</f>
        <v>#DIV/0!</v>
      </c>
      <c r="AT20" s="73" t="e">
        <f t="shared" ref="AT20" si="36">U20/T20</f>
        <v>#DIV/0!</v>
      </c>
      <c r="AU20" s="73" t="e">
        <f t="shared" ref="AU20" si="37">X20/W20</f>
        <v>#DIV/0!</v>
      </c>
      <c r="AV20" s="73" t="e">
        <f t="shared" ref="AV20" si="38">Z20/Y20</f>
        <v>#DIV/0!</v>
      </c>
      <c r="AW20" s="73" t="e">
        <f t="shared" ref="AW20" si="39">AB20/AA20</f>
        <v>#DIV/0!</v>
      </c>
      <c r="AX20" s="73" t="e">
        <f t="shared" ref="AX20" si="40">AH20/AG20</f>
        <v>#DIV/0!</v>
      </c>
      <c r="AY20" s="92">
        <f t="shared" ref="AY20" si="41">AI20</f>
        <v>0</v>
      </c>
      <c r="AZ20" s="73">
        <v>823.21</v>
      </c>
      <c r="BA20" s="73">
        <v>2105.13</v>
      </c>
      <c r="BB20" s="73">
        <v>2608.0100000000002</v>
      </c>
      <c r="BC20" s="73">
        <v>902.03</v>
      </c>
      <c r="BD20" s="73">
        <v>1781.42</v>
      </c>
      <c r="BE20" s="73">
        <v>1188.47</v>
      </c>
      <c r="BF20" s="73">
        <v>2445034.0299999998</v>
      </c>
      <c r="BG20" s="73">
        <f t="shared" ref="BG20" si="42">IF(V20="ПК", 5070.2, 4866.91)</f>
        <v>4866.91</v>
      </c>
      <c r="BH20" s="73">
        <v>1206.3800000000001</v>
      </c>
      <c r="BI20" s="73">
        <v>3444.44</v>
      </c>
      <c r="BJ20" s="73">
        <v>7006.73</v>
      </c>
      <c r="BK20" s="73">
        <f t="shared" ref="BK20" si="43">111247.63+851785.34+726072.97</f>
        <v>1689105.94</v>
      </c>
      <c r="BL20" s="59" t="e">
        <f t="shared" ref="BL20" si="44">IF(AN20&gt;AZ20, "+", " ")</f>
        <v>#DIV/0!</v>
      </c>
      <c r="BM20" s="59" t="e">
        <f t="shared" ref="BM20" si="45">IF(AO20&gt;BA20, "+", " ")</f>
        <v>#DIV/0!</v>
      </c>
      <c r="BN20" s="59" t="e">
        <f t="shared" ref="BN20" si="46">IF(AP20&gt;BB20, "+", " ")</f>
        <v>#DIV/0!</v>
      </c>
      <c r="BO20" s="59" t="e">
        <f t="shared" ref="BO20" si="47">IF(AQ20&gt;BC20, "+", " ")</f>
        <v>#DIV/0!</v>
      </c>
      <c r="BP20" s="59" t="e">
        <f t="shared" ref="BP20" si="48">IF(AR20&gt;BD20, "+", " ")</f>
        <v>#DIV/0!</v>
      </c>
      <c r="BQ20" s="59" t="e">
        <f t="shared" ref="BQ20" si="49">IF(AS20&gt;BE20, "+", " ")</f>
        <v>#DIV/0!</v>
      </c>
      <c r="BR20" s="59" t="e">
        <f t="shared" ref="BR20" si="50">IF(AT20&gt;BF20, "+", " ")</f>
        <v>#DIV/0!</v>
      </c>
      <c r="BS20" s="59" t="e">
        <f t="shared" ref="BS20" si="51">IF(AU20&gt;BG20, "+", " ")</f>
        <v>#DIV/0!</v>
      </c>
      <c r="BT20" s="59" t="e">
        <f t="shared" ref="BT20" si="52">IF(AV20&gt;BH20, "+", " ")</f>
        <v>#DIV/0!</v>
      </c>
      <c r="BU20" s="59" t="e">
        <f t="shared" ref="BU20" si="53">IF(AW20&gt;BI20, "+", " ")</f>
        <v>#DIV/0!</v>
      </c>
      <c r="BV20" s="59" t="e">
        <f t="shared" ref="BV20" si="54">IF(AX20&gt;BJ20, "+", " ")</f>
        <v>#DIV/0!</v>
      </c>
      <c r="BW20" s="59" t="str">
        <f t="shared" ref="BW20" si="55">IF(AY20&gt;BK20, "+", " ")</f>
        <v xml:space="preserve"> </v>
      </c>
      <c r="BY20" s="62" t="e">
        <f t="shared" ref="BY20" si="56">AJ20/G20*100</f>
        <v>#DIV/0!</v>
      </c>
      <c r="BZ20" s="63" t="e">
        <f t="shared" ref="BZ20" si="57">AK20/G20*100</f>
        <v>#DIV/0!</v>
      </c>
      <c r="CA20" s="64" t="e">
        <f t="shared" ref="CA20" si="58">G20/W20</f>
        <v>#DIV/0!</v>
      </c>
      <c r="CB20" s="61">
        <f>IF(V20="ПК",5055.69,4852.98)</f>
        <v>4852.9799999999996</v>
      </c>
      <c r="CC20" s="65" t="e">
        <f t="shared" ref="CC20" si="59">IF(CA20&gt;CB20, "+", " ")</f>
        <v>#DIV/0!</v>
      </c>
    </row>
    <row r="21" spans="1:82" s="60" customFormat="1" ht="19.2" customHeight="1">
      <c r="A21" s="233" t="s">
        <v>22</v>
      </c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5"/>
      <c r="AN21" s="73">
        <f>I21/'Приложение 1'!I20</f>
        <v>0</v>
      </c>
      <c r="AO21" s="73" t="e">
        <f t="shared" ref="AO21:AO27" si="60">K21/J21</f>
        <v>#DIV/0!</v>
      </c>
      <c r="AP21" s="73" t="e">
        <f t="shared" ref="AP21:AP27" si="61">M21/L21</f>
        <v>#DIV/0!</v>
      </c>
      <c r="AQ21" s="73" t="e">
        <f t="shared" ref="AQ21:AQ27" si="62">O21/N21</f>
        <v>#DIV/0!</v>
      </c>
      <c r="AR21" s="73" t="e">
        <f t="shared" ref="AR21:AR27" si="63">Q21/P21</f>
        <v>#DIV/0!</v>
      </c>
      <c r="AS21" s="73" t="e">
        <f t="shared" ref="AS21:AS27" si="64">S21/R21</f>
        <v>#DIV/0!</v>
      </c>
      <c r="AT21" s="73" t="e">
        <f t="shared" ref="AT21:AT27" si="65">U21/T21</f>
        <v>#DIV/0!</v>
      </c>
      <c r="AU21" s="73" t="e">
        <f t="shared" ref="AU21:AU27" si="66">X21/W21</f>
        <v>#DIV/0!</v>
      </c>
      <c r="AV21" s="73" t="e">
        <f t="shared" ref="AV21:AV27" si="67">Z21/Y21</f>
        <v>#DIV/0!</v>
      </c>
      <c r="AW21" s="73" t="e">
        <f t="shared" ref="AW21:AW27" si="68">AB21/AA21</f>
        <v>#DIV/0!</v>
      </c>
      <c r="AX21" s="73" t="e">
        <f t="shared" ref="AX21:AX27" si="69">AH21/AG21</f>
        <v>#DIV/0!</v>
      </c>
      <c r="AY21" s="92">
        <f t="shared" ref="AY21:AY27" si="70">AI21</f>
        <v>0</v>
      </c>
      <c r="AZ21" s="73">
        <v>823.21</v>
      </c>
      <c r="BA21" s="73">
        <v>2105.13</v>
      </c>
      <c r="BB21" s="73">
        <v>2608.0100000000002</v>
      </c>
      <c r="BC21" s="73">
        <v>902.03</v>
      </c>
      <c r="BD21" s="73">
        <v>1781.42</v>
      </c>
      <c r="BE21" s="73">
        <v>1188.47</v>
      </c>
      <c r="BF21" s="73">
        <v>2445034.0299999998</v>
      </c>
      <c r="BG21" s="73">
        <f t="shared" ref="BG21:BG27" si="71">IF(V21="ПК", 5070.2, 4866.91)</f>
        <v>4866.91</v>
      </c>
      <c r="BH21" s="73">
        <v>1206.3800000000001</v>
      </c>
      <c r="BI21" s="73">
        <v>3444.44</v>
      </c>
      <c r="BJ21" s="73">
        <v>7006.73</v>
      </c>
      <c r="BK21" s="73">
        <f t="shared" ref="BK21:BK27" si="72">111247.63+851785.34+726072.97</f>
        <v>1689105.94</v>
      </c>
      <c r="BL21" s="59" t="str">
        <f t="shared" ref="BL21:BL27" si="73">IF(AN21&gt;AZ21, "+", " ")</f>
        <v xml:space="preserve"> </v>
      </c>
      <c r="BM21" s="59" t="e">
        <f t="shared" ref="BM21:BM27" si="74">IF(AO21&gt;BA21, "+", " ")</f>
        <v>#DIV/0!</v>
      </c>
      <c r="BN21" s="59" t="e">
        <f t="shared" ref="BN21:BN27" si="75">IF(AP21&gt;BB21, "+", " ")</f>
        <v>#DIV/0!</v>
      </c>
      <c r="BO21" s="59" t="e">
        <f t="shared" ref="BO21:BO27" si="76">IF(AQ21&gt;BC21, "+", " ")</f>
        <v>#DIV/0!</v>
      </c>
      <c r="BP21" s="59" t="e">
        <f t="shared" ref="BP21:BP27" si="77">IF(AR21&gt;BD21, "+", " ")</f>
        <v>#DIV/0!</v>
      </c>
      <c r="BQ21" s="59" t="e">
        <f t="shared" ref="BQ21:BQ27" si="78">IF(AS21&gt;BE21, "+", " ")</f>
        <v>#DIV/0!</v>
      </c>
      <c r="BR21" s="59" t="e">
        <f t="shared" ref="BR21:BR27" si="79">IF(AT21&gt;BF21, "+", " ")</f>
        <v>#DIV/0!</v>
      </c>
      <c r="BS21" s="59" t="e">
        <f t="shared" ref="BS21:BS27" si="80">IF(AU21&gt;BG21, "+", " ")</f>
        <v>#DIV/0!</v>
      </c>
      <c r="BT21" s="59" t="e">
        <f t="shared" ref="BT21:BT27" si="81">IF(AV21&gt;BH21, "+", " ")</f>
        <v>#DIV/0!</v>
      </c>
      <c r="BU21" s="59" t="e">
        <f t="shared" ref="BU21:BU27" si="82">IF(AW21&gt;BI21, "+", " ")</f>
        <v>#DIV/0!</v>
      </c>
      <c r="BV21" s="59" t="e">
        <f t="shared" ref="BV21:BV27" si="83">IF(AX21&gt;BJ21, "+", " ")</f>
        <v>#DIV/0!</v>
      </c>
      <c r="BW21" s="59" t="str">
        <f t="shared" ref="BW21:BW27" si="84">IF(AY21&gt;BK21, "+", " ")</f>
        <v xml:space="preserve"> </v>
      </c>
      <c r="BY21" s="62" t="e">
        <f t="shared" ref="BY21:BY22" si="85">AJ21/G21*100</f>
        <v>#DIV/0!</v>
      </c>
      <c r="BZ21" s="63" t="e">
        <f t="shared" ref="BZ21:BZ22" si="86">AK21/G21*100</f>
        <v>#DIV/0!</v>
      </c>
      <c r="CA21" s="64" t="e">
        <f t="shared" ref="CA21:CA22" si="87">G21/W21</f>
        <v>#DIV/0!</v>
      </c>
      <c r="CB21" s="61">
        <f t="shared" ref="CB21:CB22" si="88">IF(V21="ПК",5055.69,4852.98)</f>
        <v>4852.9799999999996</v>
      </c>
      <c r="CC21" s="65" t="e">
        <f t="shared" ref="CC21:CC22" si="89">IF(CA21&gt;CB21, "+", " ")</f>
        <v>#DIV/0!</v>
      </c>
    </row>
    <row r="22" spans="1:82" s="60" customFormat="1" ht="16.8" customHeight="1">
      <c r="A22" s="216">
        <v>1</v>
      </c>
      <c r="B22" s="217" t="s">
        <v>107</v>
      </c>
      <c r="C22" s="226">
        <v>977.9</v>
      </c>
      <c r="D22" s="227"/>
      <c r="E22" s="228"/>
      <c r="F22" s="228"/>
      <c r="G22" s="221">
        <f t="shared" ref="G22:G26" si="90">ROUND(H22+U22+X22+Z22+AB22+AD22+AF22+AH22+AI22+AJ22+AK22+AL22,2)</f>
        <v>3830693.86</v>
      </c>
      <c r="H22" s="222">
        <f t="shared" ref="H22:H26" si="91">I22+K22+M22+O22+Q22+S22</f>
        <v>0</v>
      </c>
      <c r="I22" s="223">
        <v>0</v>
      </c>
      <c r="J22" s="223">
        <v>0</v>
      </c>
      <c r="K22" s="223">
        <v>0</v>
      </c>
      <c r="L22" s="223">
        <v>0</v>
      </c>
      <c r="M22" s="223">
        <v>0</v>
      </c>
      <c r="N22" s="222">
        <v>0</v>
      </c>
      <c r="O22" s="222">
        <v>0</v>
      </c>
      <c r="P22" s="222">
        <v>0</v>
      </c>
      <c r="Q22" s="222">
        <v>0</v>
      </c>
      <c r="R22" s="222">
        <v>0</v>
      </c>
      <c r="S22" s="222">
        <v>0</v>
      </c>
      <c r="T22" s="224">
        <v>0</v>
      </c>
      <c r="U22" s="222">
        <v>0</v>
      </c>
      <c r="V22" s="229" t="s">
        <v>37</v>
      </c>
      <c r="W22" s="225">
        <v>941.2</v>
      </c>
      <c r="X22" s="222">
        <f>ROUND(IF(V22="СК",3856.74,3886.86)*W22,2)</f>
        <v>3658312.63</v>
      </c>
      <c r="Y22" s="225">
        <v>0</v>
      </c>
      <c r="Z22" s="225">
        <v>0</v>
      </c>
      <c r="AA22" s="225">
        <v>0</v>
      </c>
      <c r="AB22" s="225">
        <v>0</v>
      </c>
      <c r="AC22" s="225">
        <v>0</v>
      </c>
      <c r="AD22" s="225">
        <v>0</v>
      </c>
      <c r="AE22" s="225">
        <v>0</v>
      </c>
      <c r="AF22" s="225">
        <v>0</v>
      </c>
      <c r="AG22" s="225">
        <v>0</v>
      </c>
      <c r="AH22" s="225">
        <v>0</v>
      </c>
      <c r="AI22" s="225">
        <v>0</v>
      </c>
      <c r="AJ22" s="225">
        <f t="shared" ref="AJ22:AJ26" si="92">ROUND(X22/95.5*3,2)</f>
        <v>114920.82</v>
      </c>
      <c r="AK22" s="225">
        <f t="shared" ref="AK22:AK26" si="93">ROUND(X22/95.5*1.5,2)</f>
        <v>57460.41</v>
      </c>
      <c r="AL22" s="225">
        <v>0</v>
      </c>
      <c r="AN22" s="73">
        <f>I22/'Приложение 1'!I21</f>
        <v>0</v>
      </c>
      <c r="AO22" s="73" t="e">
        <f t="shared" si="60"/>
        <v>#DIV/0!</v>
      </c>
      <c r="AP22" s="73" t="e">
        <f t="shared" si="61"/>
        <v>#DIV/0!</v>
      </c>
      <c r="AQ22" s="73" t="e">
        <f t="shared" si="62"/>
        <v>#DIV/0!</v>
      </c>
      <c r="AR22" s="73" t="e">
        <f t="shared" si="63"/>
        <v>#DIV/0!</v>
      </c>
      <c r="AS22" s="73" t="e">
        <f t="shared" si="64"/>
        <v>#DIV/0!</v>
      </c>
      <c r="AT22" s="73" t="e">
        <f t="shared" si="65"/>
        <v>#DIV/0!</v>
      </c>
      <c r="AU22" s="73">
        <f t="shared" si="66"/>
        <v>3886.8599978750526</v>
      </c>
      <c r="AV22" s="73" t="e">
        <f t="shared" si="67"/>
        <v>#DIV/0!</v>
      </c>
      <c r="AW22" s="73" t="e">
        <f t="shared" si="68"/>
        <v>#DIV/0!</v>
      </c>
      <c r="AX22" s="73" t="e">
        <f t="shared" si="69"/>
        <v>#DIV/0!</v>
      </c>
      <c r="AY22" s="92">
        <f t="shared" si="70"/>
        <v>0</v>
      </c>
      <c r="AZ22" s="73">
        <v>823.21</v>
      </c>
      <c r="BA22" s="73">
        <v>2105.13</v>
      </c>
      <c r="BB22" s="73">
        <v>2608.0100000000002</v>
      </c>
      <c r="BC22" s="73">
        <v>902.03</v>
      </c>
      <c r="BD22" s="73">
        <v>1781.42</v>
      </c>
      <c r="BE22" s="73">
        <v>1188.47</v>
      </c>
      <c r="BF22" s="73">
        <v>2445034.0299999998</v>
      </c>
      <c r="BG22" s="73">
        <f t="shared" si="71"/>
        <v>5070.2</v>
      </c>
      <c r="BH22" s="73">
        <v>1206.3800000000001</v>
      </c>
      <c r="BI22" s="73">
        <v>3444.44</v>
      </c>
      <c r="BJ22" s="73">
        <v>7006.73</v>
      </c>
      <c r="BK22" s="73">
        <f t="shared" si="72"/>
        <v>1689105.94</v>
      </c>
      <c r="BL22" s="59" t="str">
        <f t="shared" si="73"/>
        <v xml:space="preserve"> </v>
      </c>
      <c r="BM22" s="59" t="e">
        <f t="shared" si="74"/>
        <v>#DIV/0!</v>
      </c>
      <c r="BN22" s="59" t="e">
        <f t="shared" si="75"/>
        <v>#DIV/0!</v>
      </c>
      <c r="BO22" s="59" t="e">
        <f t="shared" si="76"/>
        <v>#DIV/0!</v>
      </c>
      <c r="BP22" s="59" t="e">
        <f t="shared" si="77"/>
        <v>#DIV/0!</v>
      </c>
      <c r="BQ22" s="59" t="e">
        <f t="shared" si="78"/>
        <v>#DIV/0!</v>
      </c>
      <c r="BR22" s="59" t="e">
        <f t="shared" si="79"/>
        <v>#DIV/0!</v>
      </c>
      <c r="BS22" s="59" t="str">
        <f t="shared" si="80"/>
        <v xml:space="preserve"> </v>
      </c>
      <c r="BT22" s="59" t="e">
        <f t="shared" si="81"/>
        <v>#DIV/0!</v>
      </c>
      <c r="BU22" s="59" t="e">
        <f t="shared" si="82"/>
        <v>#DIV/0!</v>
      </c>
      <c r="BV22" s="59" t="e">
        <f t="shared" si="83"/>
        <v>#DIV/0!</v>
      </c>
      <c r="BW22" s="59" t="str">
        <f t="shared" si="84"/>
        <v xml:space="preserve"> </v>
      </c>
      <c r="BY22" s="62">
        <f t="shared" si="85"/>
        <v>3.0000001096407116</v>
      </c>
      <c r="BZ22" s="63">
        <f t="shared" si="86"/>
        <v>1.5000000548203558</v>
      </c>
      <c r="CA22" s="64">
        <f t="shared" si="87"/>
        <v>4070.0104759881001</v>
      </c>
      <c r="CB22" s="61">
        <f t="shared" si="88"/>
        <v>5055.6899999999996</v>
      </c>
      <c r="CC22" s="65" t="str">
        <f t="shared" si="89"/>
        <v xml:space="preserve"> </v>
      </c>
      <c r="CD22" s="66">
        <f>CA22-CB22</f>
        <v>-985.6795240118995</v>
      </c>
    </row>
    <row r="23" spans="1:82" s="60" customFormat="1" ht="18" customHeight="1">
      <c r="A23" s="216">
        <v>2</v>
      </c>
      <c r="B23" s="217" t="s">
        <v>108</v>
      </c>
      <c r="C23" s="226"/>
      <c r="D23" s="227"/>
      <c r="E23" s="228"/>
      <c r="F23" s="228"/>
      <c r="G23" s="221">
        <f t="shared" si="90"/>
        <v>3750921.65</v>
      </c>
      <c r="H23" s="222">
        <f t="shared" si="91"/>
        <v>0</v>
      </c>
      <c r="I23" s="223">
        <v>0</v>
      </c>
      <c r="J23" s="223">
        <v>0</v>
      </c>
      <c r="K23" s="223">
        <v>0</v>
      </c>
      <c r="L23" s="223">
        <v>0</v>
      </c>
      <c r="M23" s="223">
        <v>0</v>
      </c>
      <c r="N23" s="222">
        <v>0</v>
      </c>
      <c r="O23" s="222">
        <v>0</v>
      </c>
      <c r="P23" s="222">
        <v>0</v>
      </c>
      <c r="Q23" s="222">
        <v>0</v>
      </c>
      <c r="R23" s="222">
        <v>0</v>
      </c>
      <c r="S23" s="222">
        <v>0</v>
      </c>
      <c r="T23" s="224">
        <v>0</v>
      </c>
      <c r="U23" s="222">
        <v>0</v>
      </c>
      <c r="V23" s="229" t="s">
        <v>37</v>
      </c>
      <c r="W23" s="225">
        <v>921.6</v>
      </c>
      <c r="X23" s="222">
        <f>ROUND(IF(V23="СК",3856.74,3886.86)*W23,2)</f>
        <v>3582130.18</v>
      </c>
      <c r="Y23" s="225">
        <v>0</v>
      </c>
      <c r="Z23" s="225">
        <v>0</v>
      </c>
      <c r="AA23" s="225">
        <v>0</v>
      </c>
      <c r="AB23" s="225">
        <v>0</v>
      </c>
      <c r="AC23" s="225">
        <v>0</v>
      </c>
      <c r="AD23" s="225">
        <v>0</v>
      </c>
      <c r="AE23" s="225">
        <v>0</v>
      </c>
      <c r="AF23" s="225">
        <v>0</v>
      </c>
      <c r="AG23" s="225">
        <v>0</v>
      </c>
      <c r="AH23" s="225">
        <v>0</v>
      </c>
      <c r="AI23" s="225">
        <v>0</v>
      </c>
      <c r="AJ23" s="225">
        <f t="shared" si="92"/>
        <v>112527.65</v>
      </c>
      <c r="AK23" s="225">
        <f t="shared" si="93"/>
        <v>56263.82</v>
      </c>
      <c r="AL23" s="225">
        <v>0</v>
      </c>
      <c r="AN23" s="73">
        <f>I23/'Приложение 1'!I22</f>
        <v>0</v>
      </c>
      <c r="AO23" s="73" t="e">
        <f t="shared" si="60"/>
        <v>#DIV/0!</v>
      </c>
      <c r="AP23" s="73" t="e">
        <f t="shared" si="61"/>
        <v>#DIV/0!</v>
      </c>
      <c r="AQ23" s="73" t="e">
        <f t="shared" si="62"/>
        <v>#DIV/0!</v>
      </c>
      <c r="AR23" s="73" t="e">
        <f t="shared" si="63"/>
        <v>#DIV/0!</v>
      </c>
      <c r="AS23" s="73" t="e">
        <f t="shared" si="64"/>
        <v>#DIV/0!</v>
      </c>
      <c r="AT23" s="73" t="e">
        <f t="shared" si="65"/>
        <v>#DIV/0!</v>
      </c>
      <c r="AU23" s="73">
        <f t="shared" si="66"/>
        <v>3886.860004340278</v>
      </c>
      <c r="AV23" s="73" t="e">
        <f t="shared" si="67"/>
        <v>#DIV/0!</v>
      </c>
      <c r="AW23" s="73" t="e">
        <f t="shared" si="68"/>
        <v>#DIV/0!</v>
      </c>
      <c r="AX23" s="73" t="e">
        <f t="shared" si="69"/>
        <v>#DIV/0!</v>
      </c>
      <c r="AY23" s="92">
        <f t="shared" si="70"/>
        <v>0</v>
      </c>
      <c r="AZ23" s="73">
        <v>823.21</v>
      </c>
      <c r="BA23" s="73">
        <v>2105.13</v>
      </c>
      <c r="BB23" s="73">
        <v>2608.0100000000002</v>
      </c>
      <c r="BC23" s="73">
        <v>902.03</v>
      </c>
      <c r="BD23" s="73">
        <v>1781.42</v>
      </c>
      <c r="BE23" s="73">
        <v>1188.47</v>
      </c>
      <c r="BF23" s="73">
        <v>2445034.0299999998</v>
      </c>
      <c r="BG23" s="73">
        <f t="shared" si="71"/>
        <v>5070.2</v>
      </c>
      <c r="BH23" s="73">
        <v>1206.3800000000001</v>
      </c>
      <c r="BI23" s="73">
        <v>3444.44</v>
      </c>
      <c r="BJ23" s="73">
        <v>7006.73</v>
      </c>
      <c r="BK23" s="73">
        <f t="shared" si="72"/>
        <v>1689105.94</v>
      </c>
      <c r="BL23" s="59" t="str">
        <f t="shared" si="73"/>
        <v xml:space="preserve"> </v>
      </c>
      <c r="BM23" s="59" t="e">
        <f t="shared" si="74"/>
        <v>#DIV/0!</v>
      </c>
      <c r="BN23" s="59" t="e">
        <f t="shared" si="75"/>
        <v>#DIV/0!</v>
      </c>
      <c r="BO23" s="59" t="e">
        <f t="shared" si="76"/>
        <v>#DIV/0!</v>
      </c>
      <c r="BP23" s="59" t="e">
        <f t="shared" si="77"/>
        <v>#DIV/0!</v>
      </c>
      <c r="BQ23" s="59" t="e">
        <f t="shared" si="78"/>
        <v>#DIV/0!</v>
      </c>
      <c r="BR23" s="59" t="e">
        <f t="shared" si="79"/>
        <v>#DIV/0!</v>
      </c>
      <c r="BS23" s="59" t="str">
        <f t="shared" si="80"/>
        <v xml:space="preserve"> </v>
      </c>
      <c r="BT23" s="59" t="e">
        <f t="shared" si="81"/>
        <v>#DIV/0!</v>
      </c>
      <c r="BU23" s="59" t="e">
        <f t="shared" si="82"/>
        <v>#DIV/0!</v>
      </c>
      <c r="BV23" s="59" t="e">
        <f t="shared" si="83"/>
        <v>#DIV/0!</v>
      </c>
      <c r="BW23" s="59" t="str">
        <f t="shared" si="84"/>
        <v xml:space="preserve"> </v>
      </c>
      <c r="BY23" s="62"/>
      <c r="BZ23" s="63"/>
      <c r="CA23" s="64"/>
      <c r="CB23" s="61"/>
      <c r="CC23" s="65"/>
      <c r="CD23" s="66"/>
    </row>
    <row r="24" spans="1:82" s="60" customFormat="1" ht="16.8" customHeight="1">
      <c r="A24" s="216">
        <v>3</v>
      </c>
      <c r="B24" s="217" t="s">
        <v>109</v>
      </c>
      <c r="C24" s="226"/>
      <c r="D24" s="227"/>
      <c r="E24" s="228"/>
      <c r="F24" s="228"/>
      <c r="G24" s="221">
        <f t="shared" si="90"/>
        <v>3899884.03</v>
      </c>
      <c r="H24" s="222">
        <f t="shared" si="91"/>
        <v>0</v>
      </c>
      <c r="I24" s="223">
        <v>0</v>
      </c>
      <c r="J24" s="223">
        <v>0</v>
      </c>
      <c r="K24" s="223">
        <v>0</v>
      </c>
      <c r="L24" s="223">
        <v>0</v>
      </c>
      <c r="M24" s="223">
        <v>0</v>
      </c>
      <c r="N24" s="222">
        <v>0</v>
      </c>
      <c r="O24" s="222">
        <v>0</v>
      </c>
      <c r="P24" s="222">
        <v>0</v>
      </c>
      <c r="Q24" s="222">
        <v>0</v>
      </c>
      <c r="R24" s="222">
        <v>0</v>
      </c>
      <c r="S24" s="222">
        <v>0</v>
      </c>
      <c r="T24" s="224">
        <v>0</v>
      </c>
      <c r="U24" s="222">
        <v>0</v>
      </c>
      <c r="V24" s="229" t="s">
        <v>37</v>
      </c>
      <c r="W24" s="225">
        <v>958.2</v>
      </c>
      <c r="X24" s="222">
        <f>ROUND(IF(V24="СК",3856.74,3886.86)*W24,2)</f>
        <v>3724389.25</v>
      </c>
      <c r="Y24" s="225">
        <v>0</v>
      </c>
      <c r="Z24" s="225">
        <v>0</v>
      </c>
      <c r="AA24" s="225">
        <v>0</v>
      </c>
      <c r="AB24" s="225">
        <v>0</v>
      </c>
      <c r="AC24" s="225">
        <v>0</v>
      </c>
      <c r="AD24" s="225">
        <v>0</v>
      </c>
      <c r="AE24" s="225">
        <v>0</v>
      </c>
      <c r="AF24" s="225">
        <v>0</v>
      </c>
      <c r="AG24" s="225">
        <v>0</v>
      </c>
      <c r="AH24" s="225">
        <v>0</v>
      </c>
      <c r="AI24" s="225">
        <v>0</v>
      </c>
      <c r="AJ24" s="225">
        <f t="shared" si="92"/>
        <v>116996.52</v>
      </c>
      <c r="AK24" s="225">
        <f t="shared" si="93"/>
        <v>58498.26</v>
      </c>
      <c r="AL24" s="225">
        <v>0</v>
      </c>
      <c r="AN24" s="73">
        <f>I24/'Приложение 1'!I23</f>
        <v>0</v>
      </c>
      <c r="AO24" s="73" t="e">
        <f t="shared" si="60"/>
        <v>#DIV/0!</v>
      </c>
      <c r="AP24" s="73" t="e">
        <f t="shared" si="61"/>
        <v>#DIV/0!</v>
      </c>
      <c r="AQ24" s="73" t="e">
        <f t="shared" si="62"/>
        <v>#DIV/0!</v>
      </c>
      <c r="AR24" s="73" t="e">
        <f t="shared" si="63"/>
        <v>#DIV/0!</v>
      </c>
      <c r="AS24" s="73" t="e">
        <f t="shared" si="64"/>
        <v>#DIV/0!</v>
      </c>
      <c r="AT24" s="73" t="e">
        <f t="shared" si="65"/>
        <v>#DIV/0!</v>
      </c>
      <c r="AU24" s="73">
        <f t="shared" si="66"/>
        <v>3886.859997912753</v>
      </c>
      <c r="AV24" s="73" t="e">
        <f t="shared" si="67"/>
        <v>#DIV/0!</v>
      </c>
      <c r="AW24" s="73" t="e">
        <f t="shared" si="68"/>
        <v>#DIV/0!</v>
      </c>
      <c r="AX24" s="73" t="e">
        <f t="shared" si="69"/>
        <v>#DIV/0!</v>
      </c>
      <c r="AY24" s="92">
        <f t="shared" si="70"/>
        <v>0</v>
      </c>
      <c r="AZ24" s="73">
        <v>823.21</v>
      </c>
      <c r="BA24" s="73">
        <v>2105.13</v>
      </c>
      <c r="BB24" s="73">
        <v>2608.0100000000002</v>
      </c>
      <c r="BC24" s="73">
        <v>902.03</v>
      </c>
      <c r="BD24" s="73">
        <v>1781.42</v>
      </c>
      <c r="BE24" s="73">
        <v>1188.47</v>
      </c>
      <c r="BF24" s="73">
        <v>2445034.0299999998</v>
      </c>
      <c r="BG24" s="73">
        <f t="shared" si="71"/>
        <v>5070.2</v>
      </c>
      <c r="BH24" s="73">
        <v>1206.3800000000001</v>
      </c>
      <c r="BI24" s="73">
        <v>3444.44</v>
      </c>
      <c r="BJ24" s="73">
        <v>7006.73</v>
      </c>
      <c r="BK24" s="73">
        <f t="shared" si="72"/>
        <v>1689105.94</v>
      </c>
      <c r="BL24" s="59" t="str">
        <f t="shared" si="73"/>
        <v xml:space="preserve"> </v>
      </c>
      <c r="BM24" s="59" t="e">
        <f t="shared" si="74"/>
        <v>#DIV/0!</v>
      </c>
      <c r="BN24" s="59" t="e">
        <f t="shared" si="75"/>
        <v>#DIV/0!</v>
      </c>
      <c r="BO24" s="59" t="e">
        <f t="shared" si="76"/>
        <v>#DIV/0!</v>
      </c>
      <c r="BP24" s="59" t="e">
        <f t="shared" si="77"/>
        <v>#DIV/0!</v>
      </c>
      <c r="BQ24" s="59" t="e">
        <f t="shared" si="78"/>
        <v>#DIV/0!</v>
      </c>
      <c r="BR24" s="59" t="e">
        <f t="shared" si="79"/>
        <v>#DIV/0!</v>
      </c>
      <c r="BS24" s="59" t="str">
        <f t="shared" si="80"/>
        <v xml:space="preserve"> </v>
      </c>
      <c r="BT24" s="59" t="e">
        <f t="shared" si="81"/>
        <v>#DIV/0!</v>
      </c>
      <c r="BU24" s="59" t="e">
        <f t="shared" si="82"/>
        <v>#DIV/0!</v>
      </c>
      <c r="BV24" s="59" t="e">
        <f t="shared" si="83"/>
        <v>#DIV/0!</v>
      </c>
      <c r="BW24" s="59" t="str">
        <f t="shared" si="84"/>
        <v xml:space="preserve"> </v>
      </c>
      <c r="BY24" s="62"/>
      <c r="BZ24" s="63"/>
      <c r="CA24" s="64"/>
      <c r="CB24" s="61"/>
      <c r="CC24" s="65"/>
      <c r="CD24" s="66"/>
    </row>
    <row r="25" spans="1:82" s="60" customFormat="1" ht="15" customHeight="1">
      <c r="A25" s="216">
        <v>4</v>
      </c>
      <c r="B25" s="217" t="s">
        <v>110</v>
      </c>
      <c r="C25" s="226"/>
      <c r="D25" s="227"/>
      <c r="E25" s="228"/>
      <c r="F25" s="228"/>
      <c r="G25" s="221">
        <f t="shared" si="90"/>
        <v>4566551.75</v>
      </c>
      <c r="H25" s="222">
        <f t="shared" si="91"/>
        <v>0</v>
      </c>
      <c r="I25" s="223">
        <v>0</v>
      </c>
      <c r="J25" s="223">
        <v>0</v>
      </c>
      <c r="K25" s="223">
        <v>0</v>
      </c>
      <c r="L25" s="223">
        <v>0</v>
      </c>
      <c r="M25" s="223">
        <v>0</v>
      </c>
      <c r="N25" s="222">
        <v>0</v>
      </c>
      <c r="O25" s="222">
        <v>0</v>
      </c>
      <c r="P25" s="222">
        <v>0</v>
      </c>
      <c r="Q25" s="222">
        <v>0</v>
      </c>
      <c r="R25" s="222">
        <v>0</v>
      </c>
      <c r="S25" s="222">
        <v>0</v>
      </c>
      <c r="T25" s="224">
        <v>0</v>
      </c>
      <c r="U25" s="222">
        <v>0</v>
      </c>
      <c r="V25" s="229" t="s">
        <v>37</v>
      </c>
      <c r="W25" s="225">
        <v>1122</v>
      </c>
      <c r="X25" s="222">
        <f>ROUND(IF(V25="СК",3856.74,3886.86)*W25,2)</f>
        <v>4361056.92</v>
      </c>
      <c r="Y25" s="225">
        <v>0</v>
      </c>
      <c r="Z25" s="225">
        <v>0</v>
      </c>
      <c r="AA25" s="225">
        <v>0</v>
      </c>
      <c r="AB25" s="225">
        <v>0</v>
      </c>
      <c r="AC25" s="225">
        <v>0</v>
      </c>
      <c r="AD25" s="225">
        <v>0</v>
      </c>
      <c r="AE25" s="225">
        <v>0</v>
      </c>
      <c r="AF25" s="225">
        <v>0</v>
      </c>
      <c r="AG25" s="225">
        <v>0</v>
      </c>
      <c r="AH25" s="225">
        <v>0</v>
      </c>
      <c r="AI25" s="225">
        <v>0</v>
      </c>
      <c r="AJ25" s="225">
        <f t="shared" si="92"/>
        <v>136996.54999999999</v>
      </c>
      <c r="AK25" s="225">
        <f t="shared" si="93"/>
        <v>68498.28</v>
      </c>
      <c r="AL25" s="225">
        <v>0</v>
      </c>
      <c r="AN25" s="73">
        <f>I25/'Приложение 1'!I24</f>
        <v>0</v>
      </c>
      <c r="AO25" s="73" t="e">
        <f t="shared" si="60"/>
        <v>#DIV/0!</v>
      </c>
      <c r="AP25" s="73" t="e">
        <f t="shared" si="61"/>
        <v>#DIV/0!</v>
      </c>
      <c r="AQ25" s="73" t="e">
        <f t="shared" si="62"/>
        <v>#DIV/0!</v>
      </c>
      <c r="AR25" s="73" t="e">
        <f t="shared" si="63"/>
        <v>#DIV/0!</v>
      </c>
      <c r="AS25" s="73" t="e">
        <f t="shared" si="64"/>
        <v>#DIV/0!</v>
      </c>
      <c r="AT25" s="73" t="e">
        <f t="shared" si="65"/>
        <v>#DIV/0!</v>
      </c>
      <c r="AU25" s="73">
        <f t="shared" si="66"/>
        <v>3886.86</v>
      </c>
      <c r="AV25" s="73" t="e">
        <f t="shared" si="67"/>
        <v>#DIV/0!</v>
      </c>
      <c r="AW25" s="73" t="e">
        <f t="shared" si="68"/>
        <v>#DIV/0!</v>
      </c>
      <c r="AX25" s="73" t="e">
        <f t="shared" si="69"/>
        <v>#DIV/0!</v>
      </c>
      <c r="AY25" s="92">
        <f t="shared" si="70"/>
        <v>0</v>
      </c>
      <c r="AZ25" s="73">
        <v>823.21</v>
      </c>
      <c r="BA25" s="73">
        <v>2105.13</v>
      </c>
      <c r="BB25" s="73">
        <v>2608.0100000000002</v>
      </c>
      <c r="BC25" s="73">
        <v>902.03</v>
      </c>
      <c r="BD25" s="73">
        <v>1781.42</v>
      </c>
      <c r="BE25" s="73">
        <v>1188.47</v>
      </c>
      <c r="BF25" s="73">
        <v>2445034.0299999998</v>
      </c>
      <c r="BG25" s="73">
        <f t="shared" si="71"/>
        <v>5070.2</v>
      </c>
      <c r="BH25" s="73">
        <v>1206.3800000000001</v>
      </c>
      <c r="BI25" s="73">
        <v>3444.44</v>
      </c>
      <c r="BJ25" s="73">
        <v>7006.73</v>
      </c>
      <c r="BK25" s="73">
        <f t="shared" si="72"/>
        <v>1689105.94</v>
      </c>
      <c r="BL25" s="59" t="str">
        <f t="shared" si="73"/>
        <v xml:space="preserve"> </v>
      </c>
      <c r="BM25" s="59" t="e">
        <f t="shared" si="74"/>
        <v>#DIV/0!</v>
      </c>
      <c r="BN25" s="59" t="e">
        <f t="shared" si="75"/>
        <v>#DIV/0!</v>
      </c>
      <c r="BO25" s="59" t="e">
        <f t="shared" si="76"/>
        <v>#DIV/0!</v>
      </c>
      <c r="BP25" s="59" t="e">
        <f t="shared" si="77"/>
        <v>#DIV/0!</v>
      </c>
      <c r="BQ25" s="59" t="e">
        <f t="shared" si="78"/>
        <v>#DIV/0!</v>
      </c>
      <c r="BR25" s="59" t="e">
        <f t="shared" si="79"/>
        <v>#DIV/0!</v>
      </c>
      <c r="BS25" s="59" t="str">
        <f t="shared" si="80"/>
        <v xml:space="preserve"> </v>
      </c>
      <c r="BT25" s="59" t="e">
        <f t="shared" si="81"/>
        <v>#DIV/0!</v>
      </c>
      <c r="BU25" s="59" t="e">
        <f t="shared" si="82"/>
        <v>#DIV/0!</v>
      </c>
      <c r="BV25" s="59" t="e">
        <f t="shared" si="83"/>
        <v>#DIV/0!</v>
      </c>
      <c r="BW25" s="59" t="str">
        <f t="shared" si="84"/>
        <v xml:space="preserve"> </v>
      </c>
      <c r="BY25" s="62"/>
      <c r="BZ25" s="63"/>
      <c r="CA25" s="64"/>
      <c r="CB25" s="61"/>
      <c r="CC25" s="65"/>
      <c r="CD25" s="66"/>
    </row>
    <row r="26" spans="1:82" s="60" customFormat="1" ht="16.8" customHeight="1">
      <c r="A26" s="216">
        <v>5</v>
      </c>
      <c r="B26" s="217" t="s">
        <v>97</v>
      </c>
      <c r="C26" s="218"/>
      <c r="D26" s="219"/>
      <c r="E26" s="220"/>
      <c r="F26" s="220"/>
      <c r="G26" s="221">
        <f t="shared" si="90"/>
        <v>6512016.75</v>
      </c>
      <c r="H26" s="222">
        <f t="shared" si="91"/>
        <v>0</v>
      </c>
      <c r="I26" s="223">
        <v>0</v>
      </c>
      <c r="J26" s="223">
        <v>0</v>
      </c>
      <c r="K26" s="223">
        <v>0</v>
      </c>
      <c r="L26" s="223">
        <v>0</v>
      </c>
      <c r="M26" s="223">
        <v>0</v>
      </c>
      <c r="N26" s="222">
        <v>0</v>
      </c>
      <c r="O26" s="222">
        <v>0</v>
      </c>
      <c r="P26" s="222">
        <v>0</v>
      </c>
      <c r="Q26" s="222">
        <v>0</v>
      </c>
      <c r="R26" s="222">
        <v>0</v>
      </c>
      <c r="S26" s="222">
        <v>0</v>
      </c>
      <c r="T26" s="224">
        <v>0</v>
      </c>
      <c r="U26" s="222">
        <v>0</v>
      </c>
      <c r="V26" s="222" t="s">
        <v>37</v>
      </c>
      <c r="W26" s="222">
        <v>1600</v>
      </c>
      <c r="X26" s="222">
        <f t="shared" ref="X26" si="94">ROUND(IF(V26="СК",3856.74,3886.86)*W26,2)</f>
        <v>6218976</v>
      </c>
      <c r="Y26" s="225">
        <v>0</v>
      </c>
      <c r="Z26" s="225">
        <v>0</v>
      </c>
      <c r="AA26" s="225">
        <v>0</v>
      </c>
      <c r="AB26" s="225">
        <v>0</v>
      </c>
      <c r="AC26" s="225">
        <v>0</v>
      </c>
      <c r="AD26" s="225">
        <v>0</v>
      </c>
      <c r="AE26" s="225">
        <v>0</v>
      </c>
      <c r="AF26" s="225">
        <v>0</v>
      </c>
      <c r="AG26" s="225">
        <v>0</v>
      </c>
      <c r="AH26" s="225">
        <v>0</v>
      </c>
      <c r="AI26" s="225">
        <v>0</v>
      </c>
      <c r="AJ26" s="225">
        <f t="shared" si="92"/>
        <v>195360.5</v>
      </c>
      <c r="AK26" s="225">
        <f t="shared" si="93"/>
        <v>97680.25</v>
      </c>
      <c r="AL26" s="225">
        <v>0</v>
      </c>
      <c r="AN26" s="73">
        <f>I26/'Приложение 1'!I25</f>
        <v>0</v>
      </c>
      <c r="AO26" s="73" t="e">
        <f t="shared" si="60"/>
        <v>#DIV/0!</v>
      </c>
      <c r="AP26" s="73" t="e">
        <f t="shared" si="61"/>
        <v>#DIV/0!</v>
      </c>
      <c r="AQ26" s="73" t="e">
        <f t="shared" si="62"/>
        <v>#DIV/0!</v>
      </c>
      <c r="AR26" s="73" t="e">
        <f t="shared" si="63"/>
        <v>#DIV/0!</v>
      </c>
      <c r="AS26" s="73" t="e">
        <f t="shared" si="64"/>
        <v>#DIV/0!</v>
      </c>
      <c r="AT26" s="73" t="e">
        <f t="shared" si="65"/>
        <v>#DIV/0!</v>
      </c>
      <c r="AU26" s="73">
        <f t="shared" si="66"/>
        <v>3886.86</v>
      </c>
      <c r="AV26" s="73" t="e">
        <f t="shared" si="67"/>
        <v>#DIV/0!</v>
      </c>
      <c r="AW26" s="73" t="e">
        <f t="shared" si="68"/>
        <v>#DIV/0!</v>
      </c>
      <c r="AX26" s="73" t="e">
        <f t="shared" si="69"/>
        <v>#DIV/0!</v>
      </c>
      <c r="AY26" s="92">
        <f t="shared" si="70"/>
        <v>0</v>
      </c>
      <c r="AZ26" s="73">
        <v>823.21</v>
      </c>
      <c r="BA26" s="73">
        <v>2105.13</v>
      </c>
      <c r="BB26" s="73">
        <v>2608.0100000000002</v>
      </c>
      <c r="BC26" s="73">
        <v>902.03</v>
      </c>
      <c r="BD26" s="73">
        <v>1781.42</v>
      </c>
      <c r="BE26" s="73">
        <v>1188.47</v>
      </c>
      <c r="BF26" s="73">
        <v>2445034.0299999998</v>
      </c>
      <c r="BG26" s="73">
        <f t="shared" si="71"/>
        <v>5070.2</v>
      </c>
      <c r="BH26" s="73">
        <v>1206.3800000000001</v>
      </c>
      <c r="BI26" s="73">
        <v>3444.44</v>
      </c>
      <c r="BJ26" s="73">
        <v>7006.73</v>
      </c>
      <c r="BK26" s="73">
        <f t="shared" si="72"/>
        <v>1689105.94</v>
      </c>
      <c r="BL26" s="59" t="str">
        <f t="shared" si="73"/>
        <v xml:space="preserve"> </v>
      </c>
      <c r="BM26" s="59" t="e">
        <f t="shared" si="74"/>
        <v>#DIV/0!</v>
      </c>
      <c r="BN26" s="59" t="e">
        <f t="shared" si="75"/>
        <v>#DIV/0!</v>
      </c>
      <c r="BO26" s="59" t="e">
        <f t="shared" si="76"/>
        <v>#DIV/0!</v>
      </c>
      <c r="BP26" s="59" t="e">
        <f t="shared" si="77"/>
        <v>#DIV/0!</v>
      </c>
      <c r="BQ26" s="59" t="e">
        <f t="shared" si="78"/>
        <v>#DIV/0!</v>
      </c>
      <c r="BR26" s="59" t="e">
        <f t="shared" si="79"/>
        <v>#DIV/0!</v>
      </c>
      <c r="BS26" s="59" t="str">
        <f t="shared" si="80"/>
        <v xml:space="preserve"> </v>
      </c>
      <c r="BT26" s="59" t="e">
        <f t="shared" si="81"/>
        <v>#DIV/0!</v>
      </c>
      <c r="BU26" s="59" t="e">
        <f t="shared" si="82"/>
        <v>#DIV/0!</v>
      </c>
      <c r="BV26" s="59" t="e">
        <f t="shared" si="83"/>
        <v>#DIV/0!</v>
      </c>
      <c r="BW26" s="59" t="str">
        <f t="shared" si="84"/>
        <v xml:space="preserve"> </v>
      </c>
      <c r="BY26" s="62"/>
      <c r="BZ26" s="63"/>
      <c r="CA26" s="64"/>
      <c r="CB26" s="61"/>
      <c r="CC26" s="65"/>
    </row>
    <row r="27" spans="1:82" s="60" customFormat="1" ht="31.8" customHeight="1">
      <c r="A27" s="236" t="s">
        <v>21</v>
      </c>
      <c r="B27" s="236"/>
      <c r="C27" s="222">
        <f>SUM(C22:C26)</f>
        <v>977.9</v>
      </c>
      <c r="D27" s="237"/>
      <c r="E27" s="238"/>
      <c r="F27" s="238"/>
      <c r="G27" s="222">
        <f t="shared" ref="G27:U27" si="95">SUM(G22:G26)</f>
        <v>22560068.039999999</v>
      </c>
      <c r="H27" s="222">
        <f t="shared" si="95"/>
        <v>0</v>
      </c>
      <c r="I27" s="222">
        <f t="shared" si="95"/>
        <v>0</v>
      </c>
      <c r="J27" s="222">
        <f t="shared" si="95"/>
        <v>0</v>
      </c>
      <c r="K27" s="222">
        <f t="shared" si="95"/>
        <v>0</v>
      </c>
      <c r="L27" s="222">
        <f t="shared" si="95"/>
        <v>0</v>
      </c>
      <c r="M27" s="222">
        <f t="shared" si="95"/>
        <v>0</v>
      </c>
      <c r="N27" s="222">
        <f t="shared" si="95"/>
        <v>0</v>
      </c>
      <c r="O27" s="222">
        <f t="shared" si="95"/>
        <v>0</v>
      </c>
      <c r="P27" s="222">
        <f t="shared" si="95"/>
        <v>0</v>
      </c>
      <c r="Q27" s="222">
        <f t="shared" si="95"/>
        <v>0</v>
      </c>
      <c r="R27" s="222">
        <f t="shared" si="95"/>
        <v>0</v>
      </c>
      <c r="S27" s="222">
        <f t="shared" si="95"/>
        <v>0</v>
      </c>
      <c r="T27" s="224">
        <f t="shared" si="95"/>
        <v>0</v>
      </c>
      <c r="U27" s="222">
        <f t="shared" si="95"/>
        <v>0</v>
      </c>
      <c r="V27" s="238" t="s">
        <v>28</v>
      </c>
      <c r="W27" s="222">
        <f t="shared" ref="W27:AL27" si="96">SUM(W22:W26)</f>
        <v>5543</v>
      </c>
      <c r="X27" s="222">
        <f t="shared" si="96"/>
        <v>21544864.98</v>
      </c>
      <c r="Y27" s="222">
        <f t="shared" si="96"/>
        <v>0</v>
      </c>
      <c r="Z27" s="222">
        <f t="shared" si="96"/>
        <v>0</v>
      </c>
      <c r="AA27" s="222">
        <f t="shared" si="96"/>
        <v>0</v>
      </c>
      <c r="AB27" s="222">
        <f t="shared" si="96"/>
        <v>0</v>
      </c>
      <c r="AC27" s="222">
        <f t="shared" si="96"/>
        <v>0</v>
      </c>
      <c r="AD27" s="222">
        <f t="shared" si="96"/>
        <v>0</v>
      </c>
      <c r="AE27" s="222">
        <f t="shared" si="96"/>
        <v>0</v>
      </c>
      <c r="AF27" s="222">
        <f t="shared" si="96"/>
        <v>0</v>
      </c>
      <c r="AG27" s="222">
        <f t="shared" si="96"/>
        <v>0</v>
      </c>
      <c r="AH27" s="222">
        <f t="shared" si="96"/>
        <v>0</v>
      </c>
      <c r="AI27" s="222">
        <f t="shared" si="96"/>
        <v>0</v>
      </c>
      <c r="AJ27" s="222">
        <f t="shared" si="96"/>
        <v>676802.04</v>
      </c>
      <c r="AK27" s="222">
        <f t="shared" si="96"/>
        <v>338401.02</v>
      </c>
      <c r="AL27" s="222">
        <f t="shared" si="96"/>
        <v>0</v>
      </c>
      <c r="AN27" s="73" t="e">
        <f>I27/'Приложение 1'!#REF!</f>
        <v>#REF!</v>
      </c>
      <c r="AO27" s="73" t="e">
        <f t="shared" si="60"/>
        <v>#DIV/0!</v>
      </c>
      <c r="AP27" s="73" t="e">
        <f t="shared" si="61"/>
        <v>#DIV/0!</v>
      </c>
      <c r="AQ27" s="73" t="e">
        <f t="shared" si="62"/>
        <v>#DIV/0!</v>
      </c>
      <c r="AR27" s="73" t="e">
        <f t="shared" si="63"/>
        <v>#DIV/0!</v>
      </c>
      <c r="AS27" s="73" t="e">
        <f t="shared" si="64"/>
        <v>#DIV/0!</v>
      </c>
      <c r="AT27" s="73" t="e">
        <f t="shared" si="65"/>
        <v>#DIV/0!</v>
      </c>
      <c r="AU27" s="73">
        <f t="shared" si="66"/>
        <v>3886.86</v>
      </c>
      <c r="AV27" s="73" t="e">
        <f t="shared" si="67"/>
        <v>#DIV/0!</v>
      </c>
      <c r="AW27" s="73" t="e">
        <f t="shared" si="68"/>
        <v>#DIV/0!</v>
      </c>
      <c r="AX27" s="73" t="e">
        <f t="shared" si="69"/>
        <v>#DIV/0!</v>
      </c>
      <c r="AY27" s="92">
        <f t="shared" si="70"/>
        <v>0</v>
      </c>
      <c r="AZ27" s="73">
        <v>823.21</v>
      </c>
      <c r="BA27" s="73">
        <v>2105.13</v>
      </c>
      <c r="BB27" s="73">
        <v>2608.0100000000002</v>
      </c>
      <c r="BC27" s="73">
        <v>902.03</v>
      </c>
      <c r="BD27" s="73">
        <v>1781.42</v>
      </c>
      <c r="BE27" s="73">
        <v>1188.47</v>
      </c>
      <c r="BF27" s="73">
        <v>2445034.0299999998</v>
      </c>
      <c r="BG27" s="73">
        <f t="shared" si="71"/>
        <v>4866.91</v>
      </c>
      <c r="BH27" s="73">
        <v>1206.3800000000001</v>
      </c>
      <c r="BI27" s="73">
        <v>3444.44</v>
      </c>
      <c r="BJ27" s="73">
        <v>7006.73</v>
      </c>
      <c r="BK27" s="73">
        <f t="shared" si="72"/>
        <v>1689105.94</v>
      </c>
      <c r="BL27" s="59" t="e">
        <f t="shared" si="73"/>
        <v>#REF!</v>
      </c>
      <c r="BM27" s="59" t="e">
        <f t="shared" si="74"/>
        <v>#DIV/0!</v>
      </c>
      <c r="BN27" s="59" t="e">
        <f t="shared" si="75"/>
        <v>#DIV/0!</v>
      </c>
      <c r="BO27" s="59" t="e">
        <f t="shared" si="76"/>
        <v>#DIV/0!</v>
      </c>
      <c r="BP27" s="59" t="e">
        <f t="shared" si="77"/>
        <v>#DIV/0!</v>
      </c>
      <c r="BQ27" s="59" t="e">
        <f t="shared" si="78"/>
        <v>#DIV/0!</v>
      </c>
      <c r="BR27" s="59" t="e">
        <f t="shared" si="79"/>
        <v>#DIV/0!</v>
      </c>
      <c r="BS27" s="59" t="str">
        <f t="shared" si="80"/>
        <v xml:space="preserve"> </v>
      </c>
      <c r="BT27" s="59" t="e">
        <f t="shared" si="81"/>
        <v>#DIV/0!</v>
      </c>
      <c r="BU27" s="59" t="e">
        <f t="shared" si="82"/>
        <v>#DIV/0!</v>
      </c>
      <c r="BV27" s="59" t="e">
        <f t="shared" si="83"/>
        <v>#DIV/0!</v>
      </c>
      <c r="BW27" s="59" t="str">
        <f t="shared" si="84"/>
        <v xml:space="preserve"> </v>
      </c>
      <c r="BY27" s="62">
        <f t="shared" ref="BY27" si="97">AJ27/G27*100</f>
        <v>2.9999999946808673</v>
      </c>
      <c r="BZ27" s="63">
        <f t="shared" ref="BZ27" si="98">AK27/G27*100</f>
        <v>1.4999999973404337</v>
      </c>
      <c r="CA27" s="64">
        <f t="shared" ref="CA27" si="99">G27/W27</f>
        <v>4070.0104708641529</v>
      </c>
      <c r="CB27" s="61">
        <f t="shared" ref="CB27" si="100">IF(V27="ПК",5055.69,4852.98)</f>
        <v>4852.9799999999996</v>
      </c>
      <c r="CC27" s="65" t="str">
        <f t="shared" ref="CC27" si="101">IF(CA27&gt;CB27, "+", " ")</f>
        <v xml:space="preserve"> </v>
      </c>
    </row>
    <row r="28" spans="1:82" s="67" customFormat="1" ht="20.399999999999999" customHeight="1">
      <c r="A28" s="233" t="s">
        <v>94</v>
      </c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  <c r="AF28" s="234"/>
      <c r="AG28" s="234"/>
      <c r="AH28" s="234"/>
      <c r="AI28" s="234"/>
      <c r="AJ28" s="234"/>
      <c r="AK28" s="234"/>
      <c r="AL28" s="235"/>
      <c r="AN28" s="73" t="e">
        <f>I28/'Приложение 1'!#REF!</f>
        <v>#REF!</v>
      </c>
      <c r="AO28" s="73" t="e">
        <f t="shared" ref="AO28" si="102">K28/J28</f>
        <v>#DIV/0!</v>
      </c>
      <c r="AP28" s="73" t="e">
        <f t="shared" ref="AP28" si="103">M28/L28</f>
        <v>#DIV/0!</v>
      </c>
      <c r="AQ28" s="73" t="e">
        <f t="shared" ref="AQ28" si="104">O28/N28</f>
        <v>#DIV/0!</v>
      </c>
      <c r="AR28" s="73" t="e">
        <f t="shared" ref="AR28" si="105">Q28/P28</f>
        <v>#DIV/0!</v>
      </c>
      <c r="AS28" s="73" t="e">
        <f t="shared" ref="AS28" si="106">S28/R28</f>
        <v>#DIV/0!</v>
      </c>
      <c r="AT28" s="73" t="e">
        <f t="shared" ref="AT28" si="107">U28/T28</f>
        <v>#DIV/0!</v>
      </c>
      <c r="AU28" s="73" t="e">
        <f t="shared" ref="AU28" si="108">X28/W28</f>
        <v>#DIV/0!</v>
      </c>
      <c r="AV28" s="73" t="e">
        <f t="shared" ref="AV28" si="109">Z28/Y28</f>
        <v>#DIV/0!</v>
      </c>
      <c r="AW28" s="73" t="e">
        <f t="shared" ref="AW28" si="110">AB28/AA28</f>
        <v>#DIV/0!</v>
      </c>
      <c r="AX28" s="73" t="e">
        <f t="shared" ref="AX28" si="111">AH28/AG28</f>
        <v>#DIV/0!</v>
      </c>
      <c r="AY28" s="92">
        <f t="shared" ref="AY28" si="112">AI28</f>
        <v>0</v>
      </c>
      <c r="AZ28" s="73">
        <v>823.21</v>
      </c>
      <c r="BA28" s="73">
        <v>2105.13</v>
      </c>
      <c r="BB28" s="73">
        <v>2608.0100000000002</v>
      </c>
      <c r="BC28" s="73">
        <v>902.03</v>
      </c>
      <c r="BD28" s="73">
        <v>1781.42</v>
      </c>
      <c r="BE28" s="73">
        <v>1188.47</v>
      </c>
      <c r="BF28" s="73">
        <v>2445034.0299999998</v>
      </c>
      <c r="BG28" s="73">
        <f t="shared" ref="BG28" si="113">IF(V28="ПК", 5070.2, 4866.91)</f>
        <v>4866.91</v>
      </c>
      <c r="BH28" s="73">
        <v>1206.3800000000001</v>
      </c>
      <c r="BI28" s="73">
        <v>3444.44</v>
      </c>
      <c r="BJ28" s="73">
        <v>7006.73</v>
      </c>
      <c r="BK28" s="73">
        <f t="shared" ref="BK28" si="114">111247.63+851785.34+726072.97</f>
        <v>1689105.94</v>
      </c>
      <c r="BL28" s="59" t="e">
        <f t="shared" ref="BL28" si="115">IF(AN28&gt;AZ28, "+", " ")</f>
        <v>#REF!</v>
      </c>
      <c r="BM28" s="59" t="e">
        <f t="shared" ref="BM28" si="116">IF(AO28&gt;BA28, "+", " ")</f>
        <v>#DIV/0!</v>
      </c>
      <c r="BN28" s="59" t="e">
        <f t="shared" ref="BN28" si="117">IF(AP28&gt;BB28, "+", " ")</f>
        <v>#DIV/0!</v>
      </c>
      <c r="BO28" s="59" t="e">
        <f t="shared" ref="BO28" si="118">IF(AQ28&gt;BC28, "+", " ")</f>
        <v>#DIV/0!</v>
      </c>
      <c r="BP28" s="59" t="e">
        <f t="shared" ref="BP28" si="119">IF(AR28&gt;BD28, "+", " ")</f>
        <v>#DIV/0!</v>
      </c>
      <c r="BQ28" s="59" t="e">
        <f t="shared" ref="BQ28" si="120">IF(AS28&gt;BE28, "+", " ")</f>
        <v>#DIV/0!</v>
      </c>
      <c r="BR28" s="59" t="e">
        <f t="shared" ref="BR28" si="121">IF(AT28&gt;BF28, "+", " ")</f>
        <v>#DIV/0!</v>
      </c>
      <c r="BS28" s="59" t="e">
        <f t="shared" ref="BS28" si="122">IF(AU28&gt;BG28, "+", " ")</f>
        <v>#DIV/0!</v>
      </c>
      <c r="BT28" s="59" t="e">
        <f t="shared" ref="BT28" si="123">IF(AV28&gt;BH28, "+", " ")</f>
        <v>#DIV/0!</v>
      </c>
      <c r="BU28" s="59" t="e">
        <f t="shared" ref="BU28" si="124">IF(AW28&gt;BI28, "+", " ")</f>
        <v>#DIV/0!</v>
      </c>
      <c r="BV28" s="59" t="e">
        <f t="shared" ref="BV28" si="125">IF(AX28&gt;BJ28, "+", " ")</f>
        <v>#DIV/0!</v>
      </c>
      <c r="BW28" s="59" t="str">
        <f t="shared" ref="BW28" si="126">IF(AY28&gt;BK28, "+", " ")</f>
        <v xml:space="preserve"> </v>
      </c>
      <c r="BY28" s="69" t="e">
        <f t="shared" ref="BY28" si="127">AJ28/G28*100</f>
        <v>#DIV/0!</v>
      </c>
      <c r="BZ28" s="70" t="e">
        <f t="shared" ref="BZ28" si="128">AK28/G28*100</f>
        <v>#DIV/0!</v>
      </c>
      <c r="CA28" s="71" t="e">
        <f t="shared" ref="CA28" si="129">G28/W28</f>
        <v>#DIV/0!</v>
      </c>
      <c r="CB28" s="68">
        <f>IF(V28="ПК",5055.69,4852.98)</f>
        <v>4852.9799999999996</v>
      </c>
      <c r="CC28" s="72" t="e">
        <f t="shared" ref="CC28" si="130">IF(CA28&gt;CB28, "+", " ")</f>
        <v>#DIV/0!</v>
      </c>
    </row>
    <row r="29" spans="1:82" s="67" customFormat="1" ht="19.8" customHeight="1">
      <c r="A29" s="233" t="s">
        <v>22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5"/>
      <c r="AN29" s="73">
        <f>I29/'Приложение 1'!I28</f>
        <v>0</v>
      </c>
      <c r="AO29" s="73" t="e">
        <f t="shared" ref="AO29:AO31" si="131">K29/J29</f>
        <v>#DIV/0!</v>
      </c>
      <c r="AP29" s="73" t="e">
        <f t="shared" ref="AP29:AP31" si="132">M29/L29</f>
        <v>#DIV/0!</v>
      </c>
      <c r="AQ29" s="73" t="e">
        <f t="shared" ref="AQ29:AQ31" si="133">O29/N29</f>
        <v>#DIV/0!</v>
      </c>
      <c r="AR29" s="73" t="e">
        <f t="shared" ref="AR29:AR31" si="134">Q29/P29</f>
        <v>#DIV/0!</v>
      </c>
      <c r="AS29" s="73" t="e">
        <f t="shared" ref="AS29:AS31" si="135">S29/R29</f>
        <v>#DIV/0!</v>
      </c>
      <c r="AT29" s="73" t="e">
        <f t="shared" ref="AT29:AT31" si="136">U29/T29</f>
        <v>#DIV/0!</v>
      </c>
      <c r="AU29" s="73" t="e">
        <f t="shared" ref="AU29:AU31" si="137">X29/W29</f>
        <v>#DIV/0!</v>
      </c>
      <c r="AV29" s="73" t="e">
        <f t="shared" ref="AV29:AV31" si="138">Z29/Y29</f>
        <v>#DIV/0!</v>
      </c>
      <c r="AW29" s="73" t="e">
        <f t="shared" ref="AW29:AW31" si="139">AB29/AA29</f>
        <v>#DIV/0!</v>
      </c>
      <c r="AX29" s="73" t="e">
        <f t="shared" ref="AX29:AX31" si="140">AH29/AG29</f>
        <v>#DIV/0!</v>
      </c>
      <c r="AY29" s="92">
        <f t="shared" ref="AY29:AY31" si="141">AI29</f>
        <v>0</v>
      </c>
      <c r="AZ29" s="73">
        <v>823.21</v>
      </c>
      <c r="BA29" s="73">
        <v>2105.13</v>
      </c>
      <c r="BB29" s="73">
        <v>2608.0100000000002</v>
      </c>
      <c r="BC29" s="73">
        <v>902.03</v>
      </c>
      <c r="BD29" s="73">
        <v>1781.42</v>
      </c>
      <c r="BE29" s="73">
        <v>1188.47</v>
      </c>
      <c r="BF29" s="73">
        <v>2445034.0299999998</v>
      </c>
      <c r="BG29" s="73">
        <f t="shared" ref="BG29:BG31" si="142">IF(V29="ПК", 5070.2, 4866.91)</f>
        <v>4866.91</v>
      </c>
      <c r="BH29" s="73">
        <v>1206.3800000000001</v>
      </c>
      <c r="BI29" s="73">
        <v>3444.44</v>
      </c>
      <c r="BJ29" s="73">
        <v>7006.73</v>
      </c>
      <c r="BK29" s="73">
        <f t="shared" ref="BK29:BK30" si="143">111247.63+851785.34+726072.97</f>
        <v>1689105.94</v>
      </c>
      <c r="BL29" s="59" t="str">
        <f t="shared" ref="BL29:BL31" si="144">IF(AN29&gt;AZ29, "+", " ")</f>
        <v xml:space="preserve"> </v>
      </c>
      <c r="BM29" s="59" t="e">
        <f t="shared" ref="BM29:BM31" si="145">IF(AO29&gt;BA29, "+", " ")</f>
        <v>#DIV/0!</v>
      </c>
      <c r="BN29" s="59" t="e">
        <f t="shared" ref="BN29:BN31" si="146">IF(AP29&gt;BB29, "+", " ")</f>
        <v>#DIV/0!</v>
      </c>
      <c r="BO29" s="59" t="e">
        <f t="shared" ref="BO29:BO31" si="147">IF(AQ29&gt;BC29, "+", " ")</f>
        <v>#DIV/0!</v>
      </c>
      <c r="BP29" s="59" t="e">
        <f t="shared" ref="BP29:BP31" si="148">IF(AR29&gt;BD29, "+", " ")</f>
        <v>#DIV/0!</v>
      </c>
      <c r="BQ29" s="59" t="e">
        <f t="shared" ref="BQ29:BQ31" si="149">IF(AS29&gt;BE29, "+", " ")</f>
        <v>#DIV/0!</v>
      </c>
      <c r="BR29" s="59" t="e">
        <f t="shared" ref="BR29:BR31" si="150">IF(AT29&gt;BF29, "+", " ")</f>
        <v>#DIV/0!</v>
      </c>
      <c r="BS29" s="59" t="e">
        <f t="shared" ref="BS29:BS31" si="151">IF(AU29&gt;BG29, "+", " ")</f>
        <v>#DIV/0!</v>
      </c>
      <c r="BT29" s="59" t="e">
        <f t="shared" ref="BT29:BT31" si="152">IF(AV29&gt;BH29, "+", " ")</f>
        <v>#DIV/0!</v>
      </c>
      <c r="BU29" s="59" t="e">
        <f t="shared" ref="BU29:BU31" si="153">IF(AW29&gt;BI29, "+", " ")</f>
        <v>#DIV/0!</v>
      </c>
      <c r="BV29" s="59" t="e">
        <f t="shared" ref="BV29:BV31" si="154">IF(AX29&gt;BJ29, "+", " ")</f>
        <v>#DIV/0!</v>
      </c>
      <c r="BW29" s="59" t="str">
        <f t="shared" ref="BW29:BW31" si="155">IF(AY29&gt;BK29, "+", " ")</f>
        <v xml:space="preserve"> </v>
      </c>
      <c r="BY29" s="69" t="e">
        <f t="shared" ref="BY29:BY30" si="156">AJ29/G29*100</f>
        <v>#DIV/0!</v>
      </c>
      <c r="BZ29" s="70" t="e">
        <f t="shared" ref="BZ29:BZ30" si="157">AK29/G29*100</f>
        <v>#DIV/0!</v>
      </c>
      <c r="CA29" s="71" t="e">
        <f t="shared" ref="CA29:CA30" si="158">G29/W29</f>
        <v>#DIV/0!</v>
      </c>
      <c r="CB29" s="68">
        <f t="shared" ref="CB29:CB39" si="159">IF(V29="ПК",5055.69,4852.98)</f>
        <v>4852.9799999999996</v>
      </c>
      <c r="CC29" s="72" t="e">
        <f t="shared" ref="CC29:CC30" si="160">IF(CA29&gt;CB29, "+", " ")</f>
        <v>#DIV/0!</v>
      </c>
    </row>
    <row r="30" spans="1:82" s="67" customFormat="1" ht="19.8" customHeight="1">
      <c r="A30" s="216">
        <v>1</v>
      </c>
      <c r="B30" s="217" t="s">
        <v>99</v>
      </c>
      <c r="C30" s="222">
        <v>622.20000000000005</v>
      </c>
      <c r="D30" s="227"/>
      <c r="E30" s="222"/>
      <c r="F30" s="222"/>
      <c r="G30" s="221">
        <f t="shared" ref="G30:G31" si="161">ROUND(H30+U30+X30+Z30+AB30+AD30+AF30+AH30+AI30+AJ30+AK30+AL30,2)</f>
        <v>2713852.65</v>
      </c>
      <c r="H30" s="222">
        <f t="shared" ref="H30:H38" si="162">I30+K30+M30+O30+Q30+S30</f>
        <v>0</v>
      </c>
      <c r="I30" s="223">
        <v>0</v>
      </c>
      <c r="J30" s="223">
        <v>0</v>
      </c>
      <c r="K30" s="223">
        <v>0</v>
      </c>
      <c r="L30" s="223">
        <v>0</v>
      </c>
      <c r="M30" s="223">
        <v>0</v>
      </c>
      <c r="N30" s="222">
        <v>0</v>
      </c>
      <c r="O30" s="222">
        <v>0</v>
      </c>
      <c r="P30" s="222">
        <v>0</v>
      </c>
      <c r="Q30" s="222">
        <v>0</v>
      </c>
      <c r="R30" s="222">
        <v>0</v>
      </c>
      <c r="S30" s="222">
        <v>0</v>
      </c>
      <c r="T30" s="224">
        <v>0</v>
      </c>
      <c r="U30" s="222">
        <v>0</v>
      </c>
      <c r="V30" s="229" t="s">
        <v>38</v>
      </c>
      <c r="W30" s="225">
        <v>672</v>
      </c>
      <c r="X30" s="222">
        <f t="shared" ref="X30:X38" si="163">ROUND(IF(V30="СК",3856.74,3886.86)*W30,2)</f>
        <v>2591729.2799999998</v>
      </c>
      <c r="Y30" s="225">
        <v>0</v>
      </c>
      <c r="Z30" s="225">
        <v>0</v>
      </c>
      <c r="AA30" s="225">
        <v>0</v>
      </c>
      <c r="AB30" s="225">
        <v>0</v>
      </c>
      <c r="AC30" s="225">
        <v>0</v>
      </c>
      <c r="AD30" s="225">
        <v>0</v>
      </c>
      <c r="AE30" s="225">
        <v>0</v>
      </c>
      <c r="AF30" s="225">
        <v>0</v>
      </c>
      <c r="AG30" s="225">
        <v>0</v>
      </c>
      <c r="AH30" s="225">
        <v>0</v>
      </c>
      <c r="AI30" s="225">
        <v>0</v>
      </c>
      <c r="AJ30" s="225">
        <f t="shared" ref="AJ30:AJ38" si="164">ROUND(X30/95.5*3,2)</f>
        <v>81415.58</v>
      </c>
      <c r="AK30" s="225">
        <f t="shared" ref="AK30:AK38" si="165">ROUND(X30/95.5*1.5,2)</f>
        <v>40707.79</v>
      </c>
      <c r="AL30" s="225">
        <v>0</v>
      </c>
      <c r="AN30" s="73">
        <f>I30/'Приложение 1'!I29</f>
        <v>0</v>
      </c>
      <c r="AO30" s="73" t="e">
        <f t="shared" si="131"/>
        <v>#DIV/0!</v>
      </c>
      <c r="AP30" s="73" t="e">
        <f t="shared" si="132"/>
        <v>#DIV/0!</v>
      </c>
      <c r="AQ30" s="73" t="e">
        <f t="shared" si="133"/>
        <v>#DIV/0!</v>
      </c>
      <c r="AR30" s="73" t="e">
        <f t="shared" si="134"/>
        <v>#DIV/0!</v>
      </c>
      <c r="AS30" s="73" t="e">
        <f t="shared" si="135"/>
        <v>#DIV/0!</v>
      </c>
      <c r="AT30" s="73" t="e">
        <f t="shared" si="136"/>
        <v>#DIV/0!</v>
      </c>
      <c r="AU30" s="73">
        <f t="shared" si="137"/>
        <v>3856.74</v>
      </c>
      <c r="AV30" s="73" t="e">
        <f t="shared" si="138"/>
        <v>#DIV/0!</v>
      </c>
      <c r="AW30" s="73" t="e">
        <f t="shared" si="139"/>
        <v>#DIV/0!</v>
      </c>
      <c r="AX30" s="73" t="e">
        <f t="shared" si="140"/>
        <v>#DIV/0!</v>
      </c>
      <c r="AY30" s="92">
        <f t="shared" si="141"/>
        <v>0</v>
      </c>
      <c r="AZ30" s="73">
        <v>823.21</v>
      </c>
      <c r="BA30" s="73">
        <v>2105.13</v>
      </c>
      <c r="BB30" s="73">
        <v>2608.0100000000002</v>
      </c>
      <c r="BC30" s="73">
        <v>902.03</v>
      </c>
      <c r="BD30" s="73">
        <v>1781.42</v>
      </c>
      <c r="BE30" s="73">
        <v>1188.47</v>
      </c>
      <c r="BF30" s="73">
        <v>2445034.0299999998</v>
      </c>
      <c r="BG30" s="73">
        <f t="shared" si="142"/>
        <v>4866.91</v>
      </c>
      <c r="BH30" s="73">
        <v>1206.3800000000001</v>
      </c>
      <c r="BI30" s="73">
        <v>3444.44</v>
      </c>
      <c r="BJ30" s="73">
        <v>7006.73</v>
      </c>
      <c r="BK30" s="73">
        <f t="shared" si="143"/>
        <v>1689105.94</v>
      </c>
      <c r="BL30" s="59" t="str">
        <f t="shared" si="144"/>
        <v xml:space="preserve"> </v>
      </c>
      <c r="BM30" s="59" t="e">
        <f t="shared" si="145"/>
        <v>#DIV/0!</v>
      </c>
      <c r="BN30" s="59" t="e">
        <f t="shared" si="146"/>
        <v>#DIV/0!</v>
      </c>
      <c r="BO30" s="59" t="e">
        <f t="shared" si="147"/>
        <v>#DIV/0!</v>
      </c>
      <c r="BP30" s="59" t="e">
        <f t="shared" si="148"/>
        <v>#DIV/0!</v>
      </c>
      <c r="BQ30" s="59" t="e">
        <f t="shared" si="149"/>
        <v>#DIV/0!</v>
      </c>
      <c r="BR30" s="59" t="e">
        <f t="shared" si="150"/>
        <v>#DIV/0!</v>
      </c>
      <c r="BS30" s="59" t="str">
        <f t="shared" si="151"/>
        <v xml:space="preserve"> </v>
      </c>
      <c r="BT30" s="59" t="e">
        <f t="shared" si="152"/>
        <v>#DIV/0!</v>
      </c>
      <c r="BU30" s="59" t="e">
        <f t="shared" si="153"/>
        <v>#DIV/0!</v>
      </c>
      <c r="BV30" s="59" t="e">
        <f t="shared" si="154"/>
        <v>#DIV/0!</v>
      </c>
      <c r="BW30" s="59" t="str">
        <f t="shared" si="155"/>
        <v xml:space="preserve"> </v>
      </c>
      <c r="BY30" s="69">
        <f t="shared" si="156"/>
        <v>3.0000000184239926</v>
      </c>
      <c r="BZ30" s="70">
        <f t="shared" si="157"/>
        <v>1.5000000092119963</v>
      </c>
      <c r="CA30" s="71">
        <f t="shared" si="158"/>
        <v>4038.4712053571429</v>
      </c>
      <c r="CB30" s="68">
        <f t="shared" si="159"/>
        <v>4852.9799999999996</v>
      </c>
      <c r="CC30" s="72" t="str">
        <f t="shared" si="160"/>
        <v xml:space="preserve"> </v>
      </c>
    </row>
    <row r="31" spans="1:82" s="67" customFormat="1" ht="19.8" customHeight="1">
      <c r="A31" s="216">
        <v>2</v>
      </c>
      <c r="B31" s="217" t="s">
        <v>100</v>
      </c>
      <c r="C31" s="222"/>
      <c r="D31" s="227"/>
      <c r="E31" s="222"/>
      <c r="F31" s="222"/>
      <c r="G31" s="221">
        <f t="shared" si="161"/>
        <v>2507890.62</v>
      </c>
      <c r="H31" s="222">
        <f t="shared" si="162"/>
        <v>0</v>
      </c>
      <c r="I31" s="223">
        <v>0</v>
      </c>
      <c r="J31" s="223">
        <v>0</v>
      </c>
      <c r="K31" s="223">
        <v>0</v>
      </c>
      <c r="L31" s="223">
        <v>0</v>
      </c>
      <c r="M31" s="223">
        <v>0</v>
      </c>
      <c r="N31" s="222">
        <v>0</v>
      </c>
      <c r="O31" s="222">
        <v>0</v>
      </c>
      <c r="P31" s="222">
        <v>0</v>
      </c>
      <c r="Q31" s="222">
        <v>0</v>
      </c>
      <c r="R31" s="222">
        <v>0</v>
      </c>
      <c r="S31" s="222">
        <v>0</v>
      </c>
      <c r="T31" s="224">
        <v>0</v>
      </c>
      <c r="U31" s="222">
        <v>0</v>
      </c>
      <c r="V31" s="229" t="s">
        <v>38</v>
      </c>
      <c r="W31" s="225">
        <v>621</v>
      </c>
      <c r="X31" s="222">
        <f t="shared" si="163"/>
        <v>2395035.54</v>
      </c>
      <c r="Y31" s="225">
        <v>0</v>
      </c>
      <c r="Z31" s="225">
        <v>0</v>
      </c>
      <c r="AA31" s="225">
        <v>0</v>
      </c>
      <c r="AB31" s="225">
        <v>0</v>
      </c>
      <c r="AC31" s="225">
        <v>0</v>
      </c>
      <c r="AD31" s="225">
        <v>0</v>
      </c>
      <c r="AE31" s="225">
        <v>0</v>
      </c>
      <c r="AF31" s="225">
        <v>0</v>
      </c>
      <c r="AG31" s="225">
        <v>0</v>
      </c>
      <c r="AH31" s="225">
        <v>0</v>
      </c>
      <c r="AI31" s="225">
        <v>0</v>
      </c>
      <c r="AJ31" s="225">
        <f t="shared" si="164"/>
        <v>75236.72</v>
      </c>
      <c r="AK31" s="225">
        <f t="shared" si="165"/>
        <v>37618.36</v>
      </c>
      <c r="AL31" s="225">
        <v>0</v>
      </c>
      <c r="AN31" s="73">
        <f>I31/'Приложение 1'!I30</f>
        <v>0</v>
      </c>
      <c r="AO31" s="73" t="e">
        <f t="shared" si="131"/>
        <v>#DIV/0!</v>
      </c>
      <c r="AP31" s="73" t="e">
        <f t="shared" si="132"/>
        <v>#DIV/0!</v>
      </c>
      <c r="AQ31" s="73" t="e">
        <f t="shared" si="133"/>
        <v>#DIV/0!</v>
      </c>
      <c r="AR31" s="73" t="e">
        <f t="shared" si="134"/>
        <v>#DIV/0!</v>
      </c>
      <c r="AS31" s="73" t="e">
        <f t="shared" si="135"/>
        <v>#DIV/0!</v>
      </c>
      <c r="AT31" s="73" t="e">
        <f t="shared" si="136"/>
        <v>#DIV/0!</v>
      </c>
      <c r="AU31" s="73">
        <f t="shared" si="137"/>
        <v>3856.7400000000002</v>
      </c>
      <c r="AV31" s="73" t="e">
        <f t="shared" si="138"/>
        <v>#DIV/0!</v>
      </c>
      <c r="AW31" s="73" t="e">
        <f t="shared" si="139"/>
        <v>#DIV/0!</v>
      </c>
      <c r="AX31" s="73" t="e">
        <f t="shared" si="140"/>
        <v>#DIV/0!</v>
      </c>
      <c r="AY31" s="92">
        <f t="shared" si="141"/>
        <v>0</v>
      </c>
      <c r="AZ31" s="73">
        <v>823.21</v>
      </c>
      <c r="BA31" s="73">
        <v>2105.13</v>
      </c>
      <c r="BB31" s="73">
        <v>2608.0100000000002</v>
      </c>
      <c r="BC31" s="73">
        <v>902.03</v>
      </c>
      <c r="BD31" s="73">
        <v>1781.42</v>
      </c>
      <c r="BE31" s="73">
        <v>1188.47</v>
      </c>
      <c r="BF31" s="73">
        <v>2445034.0299999998</v>
      </c>
      <c r="BG31" s="73">
        <f t="shared" si="142"/>
        <v>4866.91</v>
      </c>
      <c r="BH31" s="73">
        <v>1206.3800000000001</v>
      </c>
      <c r="BI31" s="73">
        <v>3444.44</v>
      </c>
      <c r="BJ31" s="73">
        <v>7006.73</v>
      </c>
      <c r="BK31" s="73">
        <f t="shared" ref="BK31:BK39" si="166">111247.63+851785.34+726072.97</f>
        <v>1689105.94</v>
      </c>
      <c r="BL31" s="59" t="str">
        <f t="shared" si="144"/>
        <v xml:space="preserve"> </v>
      </c>
      <c r="BM31" s="59" t="e">
        <f t="shared" si="145"/>
        <v>#DIV/0!</v>
      </c>
      <c r="BN31" s="59" t="e">
        <f t="shared" si="146"/>
        <v>#DIV/0!</v>
      </c>
      <c r="BO31" s="59" t="e">
        <f t="shared" si="147"/>
        <v>#DIV/0!</v>
      </c>
      <c r="BP31" s="59" t="e">
        <f t="shared" si="148"/>
        <v>#DIV/0!</v>
      </c>
      <c r="BQ31" s="59" t="e">
        <f t="shared" si="149"/>
        <v>#DIV/0!</v>
      </c>
      <c r="BR31" s="59" t="e">
        <f t="shared" si="150"/>
        <v>#DIV/0!</v>
      </c>
      <c r="BS31" s="59" t="str">
        <f t="shared" si="151"/>
        <v xml:space="preserve"> </v>
      </c>
      <c r="BT31" s="59" t="e">
        <f t="shared" si="152"/>
        <v>#DIV/0!</v>
      </c>
      <c r="BU31" s="59" t="e">
        <f t="shared" si="153"/>
        <v>#DIV/0!</v>
      </c>
      <c r="BV31" s="59" t="e">
        <f t="shared" si="154"/>
        <v>#DIV/0!</v>
      </c>
      <c r="BW31" s="59" t="str">
        <f t="shared" si="155"/>
        <v xml:space="preserve"> </v>
      </c>
      <c r="BY31" s="69"/>
      <c r="BZ31" s="70"/>
      <c r="CA31" s="71"/>
      <c r="CB31" s="68"/>
      <c r="CC31" s="72"/>
    </row>
    <row r="32" spans="1:82" s="67" customFormat="1" ht="19.8" customHeight="1">
      <c r="A32" s="216">
        <v>3</v>
      </c>
      <c r="B32" s="217" t="s">
        <v>101</v>
      </c>
      <c r="C32" s="222"/>
      <c r="D32" s="227"/>
      <c r="E32" s="222"/>
      <c r="F32" s="222"/>
      <c r="G32" s="221">
        <f t="shared" ref="G32:G38" si="167">ROUND(H32+U32+X32+Z32+AB32+AD32+AF32+AH32+AI32+AJ32+AK32+AL32,2)</f>
        <v>1829427.45</v>
      </c>
      <c r="H32" s="222">
        <f t="shared" si="162"/>
        <v>0</v>
      </c>
      <c r="I32" s="223">
        <v>0</v>
      </c>
      <c r="J32" s="223">
        <v>0</v>
      </c>
      <c r="K32" s="223">
        <v>0</v>
      </c>
      <c r="L32" s="223">
        <v>0</v>
      </c>
      <c r="M32" s="223">
        <v>0</v>
      </c>
      <c r="N32" s="222">
        <v>0</v>
      </c>
      <c r="O32" s="222">
        <v>0</v>
      </c>
      <c r="P32" s="222">
        <v>0</v>
      </c>
      <c r="Q32" s="222">
        <v>0</v>
      </c>
      <c r="R32" s="222">
        <v>0</v>
      </c>
      <c r="S32" s="222">
        <v>0</v>
      </c>
      <c r="T32" s="224">
        <v>0</v>
      </c>
      <c r="U32" s="222">
        <v>0</v>
      </c>
      <c r="V32" s="229" t="s">
        <v>38</v>
      </c>
      <c r="W32" s="225">
        <v>453</v>
      </c>
      <c r="X32" s="222">
        <f t="shared" si="163"/>
        <v>1747103.22</v>
      </c>
      <c r="Y32" s="225">
        <v>0</v>
      </c>
      <c r="Z32" s="225">
        <v>0</v>
      </c>
      <c r="AA32" s="225">
        <v>0</v>
      </c>
      <c r="AB32" s="225">
        <v>0</v>
      </c>
      <c r="AC32" s="225">
        <v>0</v>
      </c>
      <c r="AD32" s="225">
        <v>0</v>
      </c>
      <c r="AE32" s="225">
        <v>0</v>
      </c>
      <c r="AF32" s="225">
        <v>0</v>
      </c>
      <c r="AG32" s="225">
        <v>0</v>
      </c>
      <c r="AH32" s="225">
        <v>0</v>
      </c>
      <c r="AI32" s="225">
        <v>0</v>
      </c>
      <c r="AJ32" s="225">
        <f t="shared" si="164"/>
        <v>54882.82</v>
      </c>
      <c r="AK32" s="225">
        <f t="shared" si="165"/>
        <v>27441.41</v>
      </c>
      <c r="AL32" s="225">
        <v>0</v>
      </c>
      <c r="AN32" s="73">
        <f>I32/'Приложение 1'!I31</f>
        <v>0</v>
      </c>
      <c r="AO32" s="73" t="e">
        <f t="shared" ref="AO32:AO39" si="168">K32/J32</f>
        <v>#DIV/0!</v>
      </c>
      <c r="AP32" s="73" t="e">
        <f t="shared" ref="AP32:AP39" si="169">M32/L32</f>
        <v>#DIV/0!</v>
      </c>
      <c r="AQ32" s="73" t="e">
        <f t="shared" ref="AQ32:AQ39" si="170">O32/N32</f>
        <v>#DIV/0!</v>
      </c>
      <c r="AR32" s="73" t="e">
        <f t="shared" ref="AR32:AR39" si="171">Q32/P32</f>
        <v>#DIV/0!</v>
      </c>
      <c r="AS32" s="73" t="e">
        <f t="shared" ref="AS32:AS39" si="172">S32/R32</f>
        <v>#DIV/0!</v>
      </c>
      <c r="AT32" s="73" t="e">
        <f t="shared" ref="AT32:AT39" si="173">U32/T32</f>
        <v>#DIV/0!</v>
      </c>
      <c r="AU32" s="73">
        <f t="shared" ref="AU32:AU39" si="174">X32/W32</f>
        <v>3856.74</v>
      </c>
      <c r="AV32" s="73" t="e">
        <f t="shared" ref="AV32:AV39" si="175">Z32/Y32</f>
        <v>#DIV/0!</v>
      </c>
      <c r="AW32" s="73" t="e">
        <f t="shared" ref="AW32:AW39" si="176">AB32/AA32</f>
        <v>#DIV/0!</v>
      </c>
      <c r="AX32" s="73" t="e">
        <f t="shared" ref="AX32:AX39" si="177">AH32/AG32</f>
        <v>#DIV/0!</v>
      </c>
      <c r="AY32" s="92">
        <f t="shared" ref="AY32:AY39" si="178">AI32</f>
        <v>0</v>
      </c>
      <c r="AZ32" s="73">
        <v>823.21</v>
      </c>
      <c r="BA32" s="73">
        <v>2105.13</v>
      </c>
      <c r="BB32" s="73">
        <v>2608.0100000000002</v>
      </c>
      <c r="BC32" s="73">
        <v>902.03</v>
      </c>
      <c r="BD32" s="73">
        <v>1781.42</v>
      </c>
      <c r="BE32" s="73">
        <v>1188.47</v>
      </c>
      <c r="BF32" s="73">
        <v>2445034.0299999998</v>
      </c>
      <c r="BG32" s="73">
        <f t="shared" ref="BG32:BG39" si="179">IF(V32="ПК", 5070.2, 4866.91)</f>
        <v>4866.91</v>
      </c>
      <c r="BH32" s="73">
        <v>1206.3800000000001</v>
      </c>
      <c r="BI32" s="73">
        <v>3444.44</v>
      </c>
      <c r="BJ32" s="73">
        <v>7006.73</v>
      </c>
      <c r="BK32" s="73">
        <f t="shared" si="166"/>
        <v>1689105.94</v>
      </c>
      <c r="BL32" s="59" t="str">
        <f t="shared" ref="BL32:BL39" si="180">IF(AN32&gt;AZ32, "+", " ")</f>
        <v xml:space="preserve"> </v>
      </c>
      <c r="BM32" s="59" t="e">
        <f t="shared" ref="BM32:BM39" si="181">IF(AO32&gt;BA32, "+", " ")</f>
        <v>#DIV/0!</v>
      </c>
      <c r="BN32" s="59" t="e">
        <f t="shared" ref="BN32:BN39" si="182">IF(AP32&gt;BB32, "+", " ")</f>
        <v>#DIV/0!</v>
      </c>
      <c r="BO32" s="59" t="e">
        <f t="shared" ref="BO32:BO39" si="183">IF(AQ32&gt;BC32, "+", " ")</f>
        <v>#DIV/0!</v>
      </c>
      <c r="BP32" s="59" t="e">
        <f t="shared" ref="BP32:BP39" si="184">IF(AR32&gt;BD32, "+", " ")</f>
        <v>#DIV/0!</v>
      </c>
      <c r="BQ32" s="59" t="e">
        <f t="shared" ref="BQ32:BQ39" si="185">IF(AS32&gt;BE32, "+", " ")</f>
        <v>#DIV/0!</v>
      </c>
      <c r="BR32" s="59" t="e">
        <f t="shared" ref="BR32:BR39" si="186">IF(AT32&gt;BF32, "+", " ")</f>
        <v>#DIV/0!</v>
      </c>
      <c r="BS32" s="59" t="str">
        <f t="shared" ref="BS32:BS39" si="187">IF(AU32&gt;BG32, "+", " ")</f>
        <v xml:space="preserve"> </v>
      </c>
      <c r="BT32" s="59" t="e">
        <f t="shared" ref="BT32:BT39" si="188">IF(AV32&gt;BH32, "+", " ")</f>
        <v>#DIV/0!</v>
      </c>
      <c r="BU32" s="59" t="e">
        <f t="shared" ref="BU32:BU39" si="189">IF(AW32&gt;BI32, "+", " ")</f>
        <v>#DIV/0!</v>
      </c>
      <c r="BV32" s="59" t="e">
        <f t="shared" ref="BV32:BV39" si="190">IF(AX32&gt;BJ32, "+", " ")</f>
        <v>#DIV/0!</v>
      </c>
      <c r="BW32" s="59" t="str">
        <f t="shared" ref="BW32:BW39" si="191">IF(AY32&gt;BK32, "+", " ")</f>
        <v xml:space="preserve"> </v>
      </c>
      <c r="BY32" s="69"/>
      <c r="BZ32" s="70"/>
      <c r="CA32" s="71"/>
      <c r="CB32" s="68"/>
      <c r="CC32" s="72"/>
    </row>
    <row r="33" spans="1:81" s="67" customFormat="1" ht="19.8" customHeight="1">
      <c r="A33" s="216">
        <v>4</v>
      </c>
      <c r="B33" s="217" t="s">
        <v>102</v>
      </c>
      <c r="C33" s="222"/>
      <c r="D33" s="227"/>
      <c r="E33" s="222"/>
      <c r="F33" s="222"/>
      <c r="G33" s="221">
        <f t="shared" si="167"/>
        <v>2083851.14</v>
      </c>
      <c r="H33" s="222">
        <f t="shared" si="162"/>
        <v>0</v>
      </c>
      <c r="I33" s="223">
        <v>0</v>
      </c>
      <c r="J33" s="223">
        <v>0</v>
      </c>
      <c r="K33" s="223">
        <v>0</v>
      </c>
      <c r="L33" s="223">
        <v>0</v>
      </c>
      <c r="M33" s="223">
        <v>0</v>
      </c>
      <c r="N33" s="222">
        <v>0</v>
      </c>
      <c r="O33" s="222">
        <v>0</v>
      </c>
      <c r="P33" s="222">
        <v>0</v>
      </c>
      <c r="Q33" s="222">
        <v>0</v>
      </c>
      <c r="R33" s="222">
        <v>0</v>
      </c>
      <c r="S33" s="222">
        <v>0</v>
      </c>
      <c r="T33" s="224">
        <v>0</v>
      </c>
      <c r="U33" s="222">
        <v>0</v>
      </c>
      <c r="V33" s="229" t="s">
        <v>38</v>
      </c>
      <c r="W33" s="225">
        <v>516</v>
      </c>
      <c r="X33" s="222">
        <f t="shared" si="163"/>
        <v>1990077.84</v>
      </c>
      <c r="Y33" s="225">
        <v>0</v>
      </c>
      <c r="Z33" s="225">
        <v>0</v>
      </c>
      <c r="AA33" s="225">
        <v>0</v>
      </c>
      <c r="AB33" s="225">
        <v>0</v>
      </c>
      <c r="AC33" s="225">
        <v>0</v>
      </c>
      <c r="AD33" s="225">
        <v>0</v>
      </c>
      <c r="AE33" s="225">
        <v>0</v>
      </c>
      <c r="AF33" s="225">
        <v>0</v>
      </c>
      <c r="AG33" s="225">
        <v>0</v>
      </c>
      <c r="AH33" s="225">
        <v>0</v>
      </c>
      <c r="AI33" s="225">
        <v>0</v>
      </c>
      <c r="AJ33" s="225">
        <f t="shared" si="164"/>
        <v>62515.53</v>
      </c>
      <c r="AK33" s="225">
        <f t="shared" si="165"/>
        <v>31257.77</v>
      </c>
      <c r="AL33" s="225">
        <v>0</v>
      </c>
      <c r="AN33" s="73">
        <f>I33/'Приложение 1'!I32</f>
        <v>0</v>
      </c>
      <c r="AO33" s="73" t="e">
        <f t="shared" si="168"/>
        <v>#DIV/0!</v>
      </c>
      <c r="AP33" s="73" t="e">
        <f t="shared" si="169"/>
        <v>#DIV/0!</v>
      </c>
      <c r="AQ33" s="73" t="e">
        <f t="shared" si="170"/>
        <v>#DIV/0!</v>
      </c>
      <c r="AR33" s="73" t="e">
        <f t="shared" si="171"/>
        <v>#DIV/0!</v>
      </c>
      <c r="AS33" s="73" t="e">
        <f t="shared" si="172"/>
        <v>#DIV/0!</v>
      </c>
      <c r="AT33" s="73" t="e">
        <f t="shared" si="173"/>
        <v>#DIV/0!</v>
      </c>
      <c r="AU33" s="73">
        <f t="shared" si="174"/>
        <v>3856.7400000000002</v>
      </c>
      <c r="AV33" s="73" t="e">
        <f t="shared" si="175"/>
        <v>#DIV/0!</v>
      </c>
      <c r="AW33" s="73" t="e">
        <f t="shared" si="176"/>
        <v>#DIV/0!</v>
      </c>
      <c r="AX33" s="73" t="e">
        <f t="shared" si="177"/>
        <v>#DIV/0!</v>
      </c>
      <c r="AY33" s="92">
        <f t="shared" si="178"/>
        <v>0</v>
      </c>
      <c r="AZ33" s="73">
        <v>823.21</v>
      </c>
      <c r="BA33" s="73">
        <v>2105.13</v>
      </c>
      <c r="BB33" s="73">
        <v>2608.0100000000002</v>
      </c>
      <c r="BC33" s="73">
        <v>902.03</v>
      </c>
      <c r="BD33" s="73">
        <v>1781.42</v>
      </c>
      <c r="BE33" s="73">
        <v>1188.47</v>
      </c>
      <c r="BF33" s="73">
        <v>2445034.0299999998</v>
      </c>
      <c r="BG33" s="73">
        <f t="shared" si="179"/>
        <v>4866.91</v>
      </c>
      <c r="BH33" s="73">
        <v>1206.3800000000001</v>
      </c>
      <c r="BI33" s="73">
        <v>3444.44</v>
      </c>
      <c r="BJ33" s="73">
        <v>7006.73</v>
      </c>
      <c r="BK33" s="73">
        <f t="shared" si="166"/>
        <v>1689105.94</v>
      </c>
      <c r="BL33" s="59" t="str">
        <f t="shared" si="180"/>
        <v xml:space="preserve"> </v>
      </c>
      <c r="BM33" s="59" t="e">
        <f t="shared" si="181"/>
        <v>#DIV/0!</v>
      </c>
      <c r="BN33" s="59" t="e">
        <f t="shared" si="182"/>
        <v>#DIV/0!</v>
      </c>
      <c r="BO33" s="59" t="e">
        <f t="shared" si="183"/>
        <v>#DIV/0!</v>
      </c>
      <c r="BP33" s="59" t="e">
        <f t="shared" si="184"/>
        <v>#DIV/0!</v>
      </c>
      <c r="BQ33" s="59" t="e">
        <f t="shared" si="185"/>
        <v>#DIV/0!</v>
      </c>
      <c r="BR33" s="59" t="e">
        <f t="shared" si="186"/>
        <v>#DIV/0!</v>
      </c>
      <c r="BS33" s="59" t="str">
        <f t="shared" si="187"/>
        <v xml:space="preserve"> </v>
      </c>
      <c r="BT33" s="59" t="e">
        <f t="shared" si="188"/>
        <v>#DIV/0!</v>
      </c>
      <c r="BU33" s="59" t="e">
        <f t="shared" si="189"/>
        <v>#DIV/0!</v>
      </c>
      <c r="BV33" s="59" t="e">
        <f t="shared" si="190"/>
        <v>#DIV/0!</v>
      </c>
      <c r="BW33" s="59" t="str">
        <f t="shared" si="191"/>
        <v xml:space="preserve"> </v>
      </c>
      <c r="BY33" s="69"/>
      <c r="BZ33" s="70"/>
      <c r="CA33" s="71"/>
      <c r="CB33" s="68"/>
      <c r="CC33" s="72"/>
    </row>
    <row r="34" spans="1:81" s="67" customFormat="1" ht="19.8" customHeight="1">
      <c r="A34" s="216">
        <v>5</v>
      </c>
      <c r="B34" s="217" t="s">
        <v>103</v>
      </c>
      <c r="C34" s="222"/>
      <c r="D34" s="227"/>
      <c r="E34" s="222"/>
      <c r="F34" s="222"/>
      <c r="G34" s="221">
        <f t="shared" si="167"/>
        <v>2520006.0299999998</v>
      </c>
      <c r="H34" s="222">
        <f t="shared" si="162"/>
        <v>0</v>
      </c>
      <c r="I34" s="223">
        <v>0</v>
      </c>
      <c r="J34" s="223">
        <v>0</v>
      </c>
      <c r="K34" s="223">
        <v>0</v>
      </c>
      <c r="L34" s="223">
        <v>0</v>
      </c>
      <c r="M34" s="223">
        <v>0</v>
      </c>
      <c r="N34" s="222">
        <v>0</v>
      </c>
      <c r="O34" s="222">
        <v>0</v>
      </c>
      <c r="P34" s="222">
        <v>0</v>
      </c>
      <c r="Q34" s="222">
        <v>0</v>
      </c>
      <c r="R34" s="222">
        <v>0</v>
      </c>
      <c r="S34" s="222">
        <v>0</v>
      </c>
      <c r="T34" s="224">
        <v>0</v>
      </c>
      <c r="U34" s="222">
        <v>0</v>
      </c>
      <c r="V34" s="229" t="s">
        <v>38</v>
      </c>
      <c r="W34" s="225">
        <v>624</v>
      </c>
      <c r="X34" s="222">
        <f t="shared" si="163"/>
        <v>2406605.7599999998</v>
      </c>
      <c r="Y34" s="225">
        <v>0</v>
      </c>
      <c r="Z34" s="225">
        <v>0</v>
      </c>
      <c r="AA34" s="225">
        <v>0</v>
      </c>
      <c r="AB34" s="225">
        <v>0</v>
      </c>
      <c r="AC34" s="225">
        <v>0</v>
      </c>
      <c r="AD34" s="225">
        <v>0</v>
      </c>
      <c r="AE34" s="225">
        <v>0</v>
      </c>
      <c r="AF34" s="225">
        <v>0</v>
      </c>
      <c r="AG34" s="225">
        <v>0</v>
      </c>
      <c r="AH34" s="225">
        <v>0</v>
      </c>
      <c r="AI34" s="225">
        <v>0</v>
      </c>
      <c r="AJ34" s="225">
        <f t="shared" si="164"/>
        <v>75600.179999999993</v>
      </c>
      <c r="AK34" s="225">
        <f t="shared" si="165"/>
        <v>37800.089999999997</v>
      </c>
      <c r="AL34" s="225">
        <v>0</v>
      </c>
      <c r="AN34" s="73">
        <f>I34/'Приложение 1'!I33</f>
        <v>0</v>
      </c>
      <c r="AO34" s="73" t="e">
        <f t="shared" si="168"/>
        <v>#DIV/0!</v>
      </c>
      <c r="AP34" s="73" t="e">
        <f t="shared" si="169"/>
        <v>#DIV/0!</v>
      </c>
      <c r="AQ34" s="73" t="e">
        <f t="shared" si="170"/>
        <v>#DIV/0!</v>
      </c>
      <c r="AR34" s="73" t="e">
        <f t="shared" si="171"/>
        <v>#DIV/0!</v>
      </c>
      <c r="AS34" s="73" t="e">
        <f t="shared" si="172"/>
        <v>#DIV/0!</v>
      </c>
      <c r="AT34" s="73" t="e">
        <f t="shared" si="173"/>
        <v>#DIV/0!</v>
      </c>
      <c r="AU34" s="73">
        <f t="shared" si="174"/>
        <v>3856.74</v>
      </c>
      <c r="AV34" s="73" t="e">
        <f t="shared" si="175"/>
        <v>#DIV/0!</v>
      </c>
      <c r="AW34" s="73" t="e">
        <f t="shared" si="176"/>
        <v>#DIV/0!</v>
      </c>
      <c r="AX34" s="73" t="e">
        <f t="shared" si="177"/>
        <v>#DIV/0!</v>
      </c>
      <c r="AY34" s="92">
        <f t="shared" si="178"/>
        <v>0</v>
      </c>
      <c r="AZ34" s="73">
        <v>823.21</v>
      </c>
      <c r="BA34" s="73">
        <v>2105.13</v>
      </c>
      <c r="BB34" s="73">
        <v>2608.0100000000002</v>
      </c>
      <c r="BC34" s="73">
        <v>902.03</v>
      </c>
      <c r="BD34" s="73">
        <v>1781.42</v>
      </c>
      <c r="BE34" s="73">
        <v>1188.47</v>
      </c>
      <c r="BF34" s="73">
        <v>2445034.0299999998</v>
      </c>
      <c r="BG34" s="73">
        <f t="shared" si="179"/>
        <v>4866.91</v>
      </c>
      <c r="BH34" s="73">
        <v>1206.3800000000001</v>
      </c>
      <c r="BI34" s="73">
        <v>3444.44</v>
      </c>
      <c r="BJ34" s="73">
        <v>7006.73</v>
      </c>
      <c r="BK34" s="73">
        <f t="shared" si="166"/>
        <v>1689105.94</v>
      </c>
      <c r="BL34" s="59" t="str">
        <f t="shared" si="180"/>
        <v xml:space="preserve"> </v>
      </c>
      <c r="BM34" s="59" t="e">
        <f t="shared" si="181"/>
        <v>#DIV/0!</v>
      </c>
      <c r="BN34" s="59" t="e">
        <f t="shared" si="182"/>
        <v>#DIV/0!</v>
      </c>
      <c r="BO34" s="59" t="e">
        <f t="shared" si="183"/>
        <v>#DIV/0!</v>
      </c>
      <c r="BP34" s="59" t="e">
        <f t="shared" si="184"/>
        <v>#DIV/0!</v>
      </c>
      <c r="BQ34" s="59" t="e">
        <f t="shared" si="185"/>
        <v>#DIV/0!</v>
      </c>
      <c r="BR34" s="59" t="e">
        <f t="shared" si="186"/>
        <v>#DIV/0!</v>
      </c>
      <c r="BS34" s="59" t="str">
        <f t="shared" si="187"/>
        <v xml:space="preserve"> </v>
      </c>
      <c r="BT34" s="59" t="e">
        <f t="shared" si="188"/>
        <v>#DIV/0!</v>
      </c>
      <c r="BU34" s="59" t="e">
        <f t="shared" si="189"/>
        <v>#DIV/0!</v>
      </c>
      <c r="BV34" s="59" t="e">
        <f t="shared" si="190"/>
        <v>#DIV/0!</v>
      </c>
      <c r="BW34" s="59" t="str">
        <f t="shared" si="191"/>
        <v xml:space="preserve"> </v>
      </c>
      <c r="BY34" s="69"/>
      <c r="BZ34" s="70"/>
      <c r="CA34" s="71"/>
      <c r="CB34" s="68"/>
      <c r="CC34" s="72"/>
    </row>
    <row r="35" spans="1:81" s="67" customFormat="1" ht="19.8" customHeight="1">
      <c r="A35" s="216">
        <v>6</v>
      </c>
      <c r="B35" s="217" t="s">
        <v>104</v>
      </c>
      <c r="C35" s="222"/>
      <c r="D35" s="227"/>
      <c r="E35" s="222"/>
      <c r="F35" s="222"/>
      <c r="G35" s="221">
        <f t="shared" si="167"/>
        <v>1437695.75</v>
      </c>
      <c r="H35" s="222">
        <f t="shared" si="162"/>
        <v>0</v>
      </c>
      <c r="I35" s="223">
        <v>0</v>
      </c>
      <c r="J35" s="223">
        <v>0</v>
      </c>
      <c r="K35" s="223">
        <v>0</v>
      </c>
      <c r="L35" s="223">
        <v>0</v>
      </c>
      <c r="M35" s="223">
        <v>0</v>
      </c>
      <c r="N35" s="222">
        <v>0</v>
      </c>
      <c r="O35" s="222">
        <v>0</v>
      </c>
      <c r="P35" s="222">
        <v>0</v>
      </c>
      <c r="Q35" s="222">
        <v>0</v>
      </c>
      <c r="R35" s="222">
        <v>0</v>
      </c>
      <c r="S35" s="222">
        <v>0</v>
      </c>
      <c r="T35" s="224">
        <v>0</v>
      </c>
      <c r="U35" s="222">
        <v>0</v>
      </c>
      <c r="V35" s="229" t="s">
        <v>38</v>
      </c>
      <c r="W35" s="225">
        <v>356</v>
      </c>
      <c r="X35" s="222">
        <f t="shared" si="163"/>
        <v>1372999.44</v>
      </c>
      <c r="Y35" s="225">
        <v>0</v>
      </c>
      <c r="Z35" s="225">
        <v>0</v>
      </c>
      <c r="AA35" s="225">
        <v>0</v>
      </c>
      <c r="AB35" s="225">
        <v>0</v>
      </c>
      <c r="AC35" s="225">
        <v>0</v>
      </c>
      <c r="AD35" s="225">
        <v>0</v>
      </c>
      <c r="AE35" s="225">
        <v>0</v>
      </c>
      <c r="AF35" s="225">
        <v>0</v>
      </c>
      <c r="AG35" s="225">
        <v>0</v>
      </c>
      <c r="AH35" s="225">
        <v>0</v>
      </c>
      <c r="AI35" s="225">
        <v>0</v>
      </c>
      <c r="AJ35" s="225">
        <f t="shared" si="164"/>
        <v>43130.87</v>
      </c>
      <c r="AK35" s="225">
        <f t="shared" si="165"/>
        <v>21565.439999999999</v>
      </c>
      <c r="AL35" s="225">
        <v>0</v>
      </c>
      <c r="AN35" s="73">
        <f>I35/'Приложение 1'!I34</f>
        <v>0</v>
      </c>
      <c r="AO35" s="73" t="e">
        <f t="shared" si="168"/>
        <v>#DIV/0!</v>
      </c>
      <c r="AP35" s="73" t="e">
        <f t="shared" si="169"/>
        <v>#DIV/0!</v>
      </c>
      <c r="AQ35" s="73" t="e">
        <f t="shared" si="170"/>
        <v>#DIV/0!</v>
      </c>
      <c r="AR35" s="73" t="e">
        <f t="shared" si="171"/>
        <v>#DIV/0!</v>
      </c>
      <c r="AS35" s="73" t="e">
        <f t="shared" si="172"/>
        <v>#DIV/0!</v>
      </c>
      <c r="AT35" s="73" t="e">
        <f t="shared" si="173"/>
        <v>#DIV/0!</v>
      </c>
      <c r="AU35" s="73">
        <f t="shared" si="174"/>
        <v>3856.74</v>
      </c>
      <c r="AV35" s="73" t="e">
        <f t="shared" si="175"/>
        <v>#DIV/0!</v>
      </c>
      <c r="AW35" s="73" t="e">
        <f t="shared" si="176"/>
        <v>#DIV/0!</v>
      </c>
      <c r="AX35" s="73" t="e">
        <f t="shared" si="177"/>
        <v>#DIV/0!</v>
      </c>
      <c r="AY35" s="92">
        <f t="shared" si="178"/>
        <v>0</v>
      </c>
      <c r="AZ35" s="73">
        <v>823.21</v>
      </c>
      <c r="BA35" s="73">
        <v>2105.13</v>
      </c>
      <c r="BB35" s="73">
        <v>2608.0100000000002</v>
      </c>
      <c r="BC35" s="73">
        <v>902.03</v>
      </c>
      <c r="BD35" s="73">
        <v>1781.42</v>
      </c>
      <c r="BE35" s="73">
        <v>1188.47</v>
      </c>
      <c r="BF35" s="73">
        <v>2445034.0299999998</v>
      </c>
      <c r="BG35" s="73">
        <f t="shared" si="179"/>
        <v>4866.91</v>
      </c>
      <c r="BH35" s="73">
        <v>1206.3800000000001</v>
      </c>
      <c r="BI35" s="73">
        <v>3444.44</v>
      </c>
      <c r="BJ35" s="73">
        <v>7006.73</v>
      </c>
      <c r="BK35" s="73">
        <f t="shared" si="166"/>
        <v>1689105.94</v>
      </c>
      <c r="BL35" s="59" t="str">
        <f t="shared" si="180"/>
        <v xml:space="preserve"> </v>
      </c>
      <c r="BM35" s="59" t="e">
        <f t="shared" si="181"/>
        <v>#DIV/0!</v>
      </c>
      <c r="BN35" s="59" t="e">
        <f t="shared" si="182"/>
        <v>#DIV/0!</v>
      </c>
      <c r="BO35" s="59" t="e">
        <f t="shared" si="183"/>
        <v>#DIV/0!</v>
      </c>
      <c r="BP35" s="59" t="e">
        <f t="shared" si="184"/>
        <v>#DIV/0!</v>
      </c>
      <c r="BQ35" s="59" t="e">
        <f t="shared" si="185"/>
        <v>#DIV/0!</v>
      </c>
      <c r="BR35" s="59" t="e">
        <f t="shared" si="186"/>
        <v>#DIV/0!</v>
      </c>
      <c r="BS35" s="59" t="str">
        <f t="shared" si="187"/>
        <v xml:space="preserve"> </v>
      </c>
      <c r="BT35" s="59" t="e">
        <f t="shared" si="188"/>
        <v>#DIV/0!</v>
      </c>
      <c r="BU35" s="59" t="e">
        <f t="shared" si="189"/>
        <v>#DIV/0!</v>
      </c>
      <c r="BV35" s="59" t="e">
        <f t="shared" si="190"/>
        <v>#DIV/0!</v>
      </c>
      <c r="BW35" s="59" t="str">
        <f t="shared" si="191"/>
        <v xml:space="preserve"> </v>
      </c>
      <c r="BY35" s="69"/>
      <c r="BZ35" s="70"/>
      <c r="CA35" s="71"/>
      <c r="CB35" s="68"/>
      <c r="CC35" s="72"/>
    </row>
    <row r="36" spans="1:81" s="67" customFormat="1" ht="19.8" customHeight="1">
      <c r="A36" s="216">
        <v>7</v>
      </c>
      <c r="B36" s="217" t="s">
        <v>105</v>
      </c>
      <c r="C36" s="222"/>
      <c r="D36" s="227"/>
      <c r="E36" s="222"/>
      <c r="F36" s="222"/>
      <c r="G36" s="221">
        <f t="shared" si="167"/>
        <v>1449811.16</v>
      </c>
      <c r="H36" s="222">
        <f t="shared" si="162"/>
        <v>0</v>
      </c>
      <c r="I36" s="223">
        <v>0</v>
      </c>
      <c r="J36" s="223">
        <v>0</v>
      </c>
      <c r="K36" s="223">
        <v>0</v>
      </c>
      <c r="L36" s="223">
        <v>0</v>
      </c>
      <c r="M36" s="223">
        <v>0</v>
      </c>
      <c r="N36" s="222">
        <v>0</v>
      </c>
      <c r="O36" s="222">
        <v>0</v>
      </c>
      <c r="P36" s="222">
        <v>0</v>
      </c>
      <c r="Q36" s="222">
        <v>0</v>
      </c>
      <c r="R36" s="222">
        <v>0</v>
      </c>
      <c r="S36" s="222">
        <v>0</v>
      </c>
      <c r="T36" s="224">
        <v>0</v>
      </c>
      <c r="U36" s="222">
        <v>0</v>
      </c>
      <c r="V36" s="229" t="s">
        <v>38</v>
      </c>
      <c r="W36" s="225">
        <v>359</v>
      </c>
      <c r="X36" s="222">
        <f t="shared" si="163"/>
        <v>1384569.66</v>
      </c>
      <c r="Y36" s="225">
        <v>0</v>
      </c>
      <c r="Z36" s="225">
        <v>0</v>
      </c>
      <c r="AA36" s="225">
        <v>0</v>
      </c>
      <c r="AB36" s="225">
        <v>0</v>
      </c>
      <c r="AC36" s="225">
        <v>0</v>
      </c>
      <c r="AD36" s="225">
        <v>0</v>
      </c>
      <c r="AE36" s="225">
        <v>0</v>
      </c>
      <c r="AF36" s="225">
        <v>0</v>
      </c>
      <c r="AG36" s="225">
        <v>0</v>
      </c>
      <c r="AH36" s="225">
        <v>0</v>
      </c>
      <c r="AI36" s="225">
        <v>0</v>
      </c>
      <c r="AJ36" s="225">
        <f t="shared" si="164"/>
        <v>43494.33</v>
      </c>
      <c r="AK36" s="225">
        <f t="shared" si="165"/>
        <v>21747.17</v>
      </c>
      <c r="AL36" s="225">
        <v>0</v>
      </c>
      <c r="AN36" s="73">
        <f>I36/'Приложение 1'!I35</f>
        <v>0</v>
      </c>
      <c r="AO36" s="73" t="e">
        <f t="shared" si="168"/>
        <v>#DIV/0!</v>
      </c>
      <c r="AP36" s="73" t="e">
        <f t="shared" si="169"/>
        <v>#DIV/0!</v>
      </c>
      <c r="AQ36" s="73" t="e">
        <f t="shared" si="170"/>
        <v>#DIV/0!</v>
      </c>
      <c r="AR36" s="73" t="e">
        <f t="shared" si="171"/>
        <v>#DIV/0!</v>
      </c>
      <c r="AS36" s="73" t="e">
        <f t="shared" si="172"/>
        <v>#DIV/0!</v>
      </c>
      <c r="AT36" s="73" t="e">
        <f t="shared" si="173"/>
        <v>#DIV/0!</v>
      </c>
      <c r="AU36" s="73">
        <f t="shared" si="174"/>
        <v>3856.74</v>
      </c>
      <c r="AV36" s="73" t="e">
        <f t="shared" si="175"/>
        <v>#DIV/0!</v>
      </c>
      <c r="AW36" s="73" t="e">
        <f t="shared" si="176"/>
        <v>#DIV/0!</v>
      </c>
      <c r="AX36" s="73" t="e">
        <f t="shared" si="177"/>
        <v>#DIV/0!</v>
      </c>
      <c r="AY36" s="92">
        <f t="shared" si="178"/>
        <v>0</v>
      </c>
      <c r="AZ36" s="73">
        <v>823.21</v>
      </c>
      <c r="BA36" s="73">
        <v>2105.13</v>
      </c>
      <c r="BB36" s="73">
        <v>2608.0100000000002</v>
      </c>
      <c r="BC36" s="73">
        <v>902.03</v>
      </c>
      <c r="BD36" s="73">
        <v>1781.42</v>
      </c>
      <c r="BE36" s="73">
        <v>1188.47</v>
      </c>
      <c r="BF36" s="73">
        <v>2445034.0299999998</v>
      </c>
      <c r="BG36" s="73">
        <f t="shared" si="179"/>
        <v>4866.91</v>
      </c>
      <c r="BH36" s="73">
        <v>1206.3800000000001</v>
      </c>
      <c r="BI36" s="73">
        <v>3444.44</v>
      </c>
      <c r="BJ36" s="73">
        <v>7006.73</v>
      </c>
      <c r="BK36" s="73">
        <f t="shared" si="166"/>
        <v>1689105.94</v>
      </c>
      <c r="BL36" s="59" t="str">
        <f t="shared" si="180"/>
        <v xml:space="preserve"> </v>
      </c>
      <c r="BM36" s="59" t="e">
        <f t="shared" si="181"/>
        <v>#DIV/0!</v>
      </c>
      <c r="BN36" s="59" t="e">
        <f t="shared" si="182"/>
        <v>#DIV/0!</v>
      </c>
      <c r="BO36" s="59" t="e">
        <f t="shared" si="183"/>
        <v>#DIV/0!</v>
      </c>
      <c r="BP36" s="59" t="e">
        <f t="shared" si="184"/>
        <v>#DIV/0!</v>
      </c>
      <c r="BQ36" s="59" t="e">
        <f t="shared" si="185"/>
        <v>#DIV/0!</v>
      </c>
      <c r="BR36" s="59" t="e">
        <f t="shared" si="186"/>
        <v>#DIV/0!</v>
      </c>
      <c r="BS36" s="59" t="str">
        <f t="shared" si="187"/>
        <v xml:space="preserve"> </v>
      </c>
      <c r="BT36" s="59" t="e">
        <f t="shared" si="188"/>
        <v>#DIV/0!</v>
      </c>
      <c r="BU36" s="59" t="e">
        <f t="shared" si="189"/>
        <v>#DIV/0!</v>
      </c>
      <c r="BV36" s="59" t="e">
        <f t="shared" si="190"/>
        <v>#DIV/0!</v>
      </c>
      <c r="BW36" s="59" t="str">
        <f t="shared" si="191"/>
        <v xml:space="preserve"> </v>
      </c>
      <c r="BY36" s="69"/>
      <c r="BZ36" s="70"/>
      <c r="CA36" s="71"/>
      <c r="CB36" s="68"/>
      <c r="CC36" s="72"/>
    </row>
    <row r="37" spans="1:81" s="67" customFormat="1" ht="19.8" customHeight="1">
      <c r="A37" s="216">
        <v>8</v>
      </c>
      <c r="B37" s="217" t="s">
        <v>106</v>
      </c>
      <c r="C37" s="222"/>
      <c r="D37" s="227"/>
      <c r="E37" s="222"/>
      <c r="F37" s="222"/>
      <c r="G37" s="221">
        <f t="shared" si="167"/>
        <v>2305967.06</v>
      </c>
      <c r="H37" s="222">
        <f t="shared" si="162"/>
        <v>0</v>
      </c>
      <c r="I37" s="223">
        <v>0</v>
      </c>
      <c r="J37" s="223">
        <v>0</v>
      </c>
      <c r="K37" s="223">
        <v>0</v>
      </c>
      <c r="L37" s="223">
        <v>0</v>
      </c>
      <c r="M37" s="223">
        <v>0</v>
      </c>
      <c r="N37" s="222">
        <v>0</v>
      </c>
      <c r="O37" s="222">
        <v>0</v>
      </c>
      <c r="P37" s="222">
        <v>0</v>
      </c>
      <c r="Q37" s="222">
        <v>0</v>
      </c>
      <c r="R37" s="222">
        <v>0</v>
      </c>
      <c r="S37" s="222">
        <v>0</v>
      </c>
      <c r="T37" s="224">
        <v>0</v>
      </c>
      <c r="U37" s="222">
        <v>0</v>
      </c>
      <c r="V37" s="229" t="s">
        <v>38</v>
      </c>
      <c r="W37" s="225">
        <v>571</v>
      </c>
      <c r="X37" s="222">
        <f t="shared" si="163"/>
        <v>2202198.54</v>
      </c>
      <c r="Y37" s="225">
        <v>0</v>
      </c>
      <c r="Z37" s="225">
        <v>0</v>
      </c>
      <c r="AA37" s="225">
        <v>0</v>
      </c>
      <c r="AB37" s="225">
        <v>0</v>
      </c>
      <c r="AC37" s="225">
        <v>0</v>
      </c>
      <c r="AD37" s="225">
        <v>0</v>
      </c>
      <c r="AE37" s="225">
        <v>0</v>
      </c>
      <c r="AF37" s="225">
        <v>0</v>
      </c>
      <c r="AG37" s="225">
        <v>0</v>
      </c>
      <c r="AH37" s="225">
        <v>0</v>
      </c>
      <c r="AI37" s="225">
        <v>0</v>
      </c>
      <c r="AJ37" s="225">
        <f t="shared" si="164"/>
        <v>69179.009999999995</v>
      </c>
      <c r="AK37" s="225">
        <f t="shared" si="165"/>
        <v>34589.51</v>
      </c>
      <c r="AL37" s="225">
        <v>0</v>
      </c>
      <c r="AN37" s="73">
        <f>I37/'Приложение 1'!I36</f>
        <v>0</v>
      </c>
      <c r="AO37" s="73" t="e">
        <f t="shared" si="168"/>
        <v>#DIV/0!</v>
      </c>
      <c r="AP37" s="73" t="e">
        <f t="shared" si="169"/>
        <v>#DIV/0!</v>
      </c>
      <c r="AQ37" s="73" t="e">
        <f t="shared" si="170"/>
        <v>#DIV/0!</v>
      </c>
      <c r="AR37" s="73" t="e">
        <f t="shared" si="171"/>
        <v>#DIV/0!</v>
      </c>
      <c r="AS37" s="73" t="e">
        <f t="shared" si="172"/>
        <v>#DIV/0!</v>
      </c>
      <c r="AT37" s="73" t="e">
        <f t="shared" si="173"/>
        <v>#DIV/0!</v>
      </c>
      <c r="AU37" s="73">
        <f t="shared" si="174"/>
        <v>3856.7400000000002</v>
      </c>
      <c r="AV37" s="73" t="e">
        <f t="shared" si="175"/>
        <v>#DIV/0!</v>
      </c>
      <c r="AW37" s="73" t="e">
        <f t="shared" si="176"/>
        <v>#DIV/0!</v>
      </c>
      <c r="AX37" s="73" t="e">
        <f t="shared" si="177"/>
        <v>#DIV/0!</v>
      </c>
      <c r="AY37" s="92">
        <f t="shared" si="178"/>
        <v>0</v>
      </c>
      <c r="AZ37" s="73">
        <v>823.21</v>
      </c>
      <c r="BA37" s="73">
        <v>2105.13</v>
      </c>
      <c r="BB37" s="73">
        <v>2608.0100000000002</v>
      </c>
      <c r="BC37" s="73">
        <v>902.03</v>
      </c>
      <c r="BD37" s="73">
        <v>1781.42</v>
      </c>
      <c r="BE37" s="73">
        <v>1188.47</v>
      </c>
      <c r="BF37" s="73">
        <v>2445034.0299999998</v>
      </c>
      <c r="BG37" s="73">
        <f t="shared" si="179"/>
        <v>4866.91</v>
      </c>
      <c r="BH37" s="73">
        <v>1206.3800000000001</v>
      </c>
      <c r="BI37" s="73">
        <v>3444.44</v>
      </c>
      <c r="BJ37" s="73">
        <v>7006.73</v>
      </c>
      <c r="BK37" s="73">
        <f t="shared" si="166"/>
        <v>1689105.94</v>
      </c>
      <c r="BL37" s="59" t="str">
        <f t="shared" si="180"/>
        <v xml:space="preserve"> </v>
      </c>
      <c r="BM37" s="59" t="e">
        <f t="shared" si="181"/>
        <v>#DIV/0!</v>
      </c>
      <c r="BN37" s="59" t="e">
        <f t="shared" si="182"/>
        <v>#DIV/0!</v>
      </c>
      <c r="BO37" s="59" t="e">
        <f t="shared" si="183"/>
        <v>#DIV/0!</v>
      </c>
      <c r="BP37" s="59" t="e">
        <f t="shared" si="184"/>
        <v>#DIV/0!</v>
      </c>
      <c r="BQ37" s="59" t="e">
        <f t="shared" si="185"/>
        <v>#DIV/0!</v>
      </c>
      <c r="BR37" s="59" t="e">
        <f t="shared" si="186"/>
        <v>#DIV/0!</v>
      </c>
      <c r="BS37" s="59" t="str">
        <f t="shared" si="187"/>
        <v xml:space="preserve"> </v>
      </c>
      <c r="BT37" s="59" t="e">
        <f t="shared" si="188"/>
        <v>#DIV/0!</v>
      </c>
      <c r="BU37" s="59" t="e">
        <f t="shared" si="189"/>
        <v>#DIV/0!</v>
      </c>
      <c r="BV37" s="59" t="e">
        <f t="shared" si="190"/>
        <v>#DIV/0!</v>
      </c>
      <c r="BW37" s="59" t="str">
        <f t="shared" si="191"/>
        <v xml:space="preserve"> </v>
      </c>
      <c r="BY37" s="69"/>
      <c r="BZ37" s="70"/>
      <c r="CA37" s="71"/>
      <c r="CB37" s="68"/>
      <c r="CC37" s="72"/>
    </row>
    <row r="38" spans="1:81" s="67" customFormat="1" ht="19.8" customHeight="1">
      <c r="A38" s="216">
        <v>9</v>
      </c>
      <c r="B38" s="217" t="s">
        <v>112</v>
      </c>
      <c r="C38" s="222"/>
      <c r="D38" s="227"/>
      <c r="E38" s="222"/>
      <c r="F38" s="222"/>
      <c r="G38" s="221">
        <f t="shared" si="167"/>
        <v>1187310.54</v>
      </c>
      <c r="H38" s="222">
        <f t="shared" si="162"/>
        <v>0</v>
      </c>
      <c r="I38" s="223">
        <v>0</v>
      </c>
      <c r="J38" s="223">
        <v>0</v>
      </c>
      <c r="K38" s="223">
        <v>0</v>
      </c>
      <c r="L38" s="223">
        <v>0</v>
      </c>
      <c r="M38" s="223">
        <v>0</v>
      </c>
      <c r="N38" s="222">
        <v>0</v>
      </c>
      <c r="O38" s="222">
        <v>0</v>
      </c>
      <c r="P38" s="222">
        <v>0</v>
      </c>
      <c r="Q38" s="222">
        <v>0</v>
      </c>
      <c r="R38" s="222">
        <v>0</v>
      </c>
      <c r="S38" s="222">
        <v>0</v>
      </c>
      <c r="T38" s="224">
        <v>0</v>
      </c>
      <c r="U38" s="222">
        <v>0</v>
      </c>
      <c r="V38" s="229" t="s">
        <v>38</v>
      </c>
      <c r="W38" s="225">
        <v>294</v>
      </c>
      <c r="X38" s="222">
        <f t="shared" si="163"/>
        <v>1133881.56</v>
      </c>
      <c r="Y38" s="225">
        <v>0</v>
      </c>
      <c r="Z38" s="225">
        <v>0</v>
      </c>
      <c r="AA38" s="225">
        <v>0</v>
      </c>
      <c r="AB38" s="225">
        <v>0</v>
      </c>
      <c r="AC38" s="225">
        <v>0</v>
      </c>
      <c r="AD38" s="225">
        <v>0</v>
      </c>
      <c r="AE38" s="225">
        <v>0</v>
      </c>
      <c r="AF38" s="225">
        <v>0</v>
      </c>
      <c r="AG38" s="225">
        <v>0</v>
      </c>
      <c r="AH38" s="225">
        <v>0</v>
      </c>
      <c r="AI38" s="225">
        <v>0</v>
      </c>
      <c r="AJ38" s="225">
        <f t="shared" si="164"/>
        <v>35619.32</v>
      </c>
      <c r="AK38" s="225">
        <f t="shared" si="165"/>
        <v>17809.66</v>
      </c>
      <c r="AL38" s="225">
        <v>0</v>
      </c>
      <c r="AN38" s="73">
        <f>I38/'Приложение 1'!I37</f>
        <v>0</v>
      </c>
      <c r="AO38" s="73" t="e">
        <f t="shared" si="168"/>
        <v>#DIV/0!</v>
      </c>
      <c r="AP38" s="73" t="e">
        <f t="shared" si="169"/>
        <v>#DIV/0!</v>
      </c>
      <c r="AQ38" s="73" t="e">
        <f t="shared" si="170"/>
        <v>#DIV/0!</v>
      </c>
      <c r="AR38" s="73" t="e">
        <f t="shared" si="171"/>
        <v>#DIV/0!</v>
      </c>
      <c r="AS38" s="73" t="e">
        <f t="shared" si="172"/>
        <v>#DIV/0!</v>
      </c>
      <c r="AT38" s="73" t="e">
        <f t="shared" si="173"/>
        <v>#DIV/0!</v>
      </c>
      <c r="AU38" s="73">
        <f t="shared" si="174"/>
        <v>3856.7400000000002</v>
      </c>
      <c r="AV38" s="73" t="e">
        <f t="shared" si="175"/>
        <v>#DIV/0!</v>
      </c>
      <c r="AW38" s="73" t="e">
        <f t="shared" si="176"/>
        <v>#DIV/0!</v>
      </c>
      <c r="AX38" s="73" t="e">
        <f t="shared" si="177"/>
        <v>#DIV/0!</v>
      </c>
      <c r="AY38" s="92">
        <f t="shared" si="178"/>
        <v>0</v>
      </c>
      <c r="AZ38" s="73">
        <v>823.21</v>
      </c>
      <c r="BA38" s="73">
        <v>2105.13</v>
      </c>
      <c r="BB38" s="73">
        <v>2608.0100000000002</v>
      </c>
      <c r="BC38" s="73">
        <v>902.03</v>
      </c>
      <c r="BD38" s="73">
        <v>1781.42</v>
      </c>
      <c r="BE38" s="73">
        <v>1188.47</v>
      </c>
      <c r="BF38" s="73">
        <v>2445034.0299999998</v>
      </c>
      <c r="BG38" s="73">
        <f t="shared" si="179"/>
        <v>4866.91</v>
      </c>
      <c r="BH38" s="73">
        <v>1206.3800000000001</v>
      </c>
      <c r="BI38" s="73">
        <v>3444.44</v>
      </c>
      <c r="BJ38" s="73">
        <v>7006.73</v>
      </c>
      <c r="BK38" s="73">
        <f t="shared" si="166"/>
        <v>1689105.94</v>
      </c>
      <c r="BL38" s="59" t="str">
        <f t="shared" si="180"/>
        <v xml:space="preserve"> </v>
      </c>
      <c r="BM38" s="59" t="e">
        <f t="shared" si="181"/>
        <v>#DIV/0!</v>
      </c>
      <c r="BN38" s="59" t="e">
        <f t="shared" si="182"/>
        <v>#DIV/0!</v>
      </c>
      <c r="BO38" s="59" t="e">
        <f t="shared" si="183"/>
        <v>#DIV/0!</v>
      </c>
      <c r="BP38" s="59" t="e">
        <f t="shared" si="184"/>
        <v>#DIV/0!</v>
      </c>
      <c r="BQ38" s="59" t="e">
        <f t="shared" si="185"/>
        <v>#DIV/0!</v>
      </c>
      <c r="BR38" s="59" t="e">
        <f t="shared" si="186"/>
        <v>#DIV/0!</v>
      </c>
      <c r="BS38" s="59" t="str">
        <f t="shared" si="187"/>
        <v xml:space="preserve"> </v>
      </c>
      <c r="BT38" s="59" t="e">
        <f t="shared" si="188"/>
        <v>#DIV/0!</v>
      </c>
      <c r="BU38" s="59" t="e">
        <f t="shared" si="189"/>
        <v>#DIV/0!</v>
      </c>
      <c r="BV38" s="59" t="e">
        <f t="shared" si="190"/>
        <v>#DIV/0!</v>
      </c>
      <c r="BW38" s="59" t="str">
        <f t="shared" si="191"/>
        <v xml:space="preserve"> </v>
      </c>
      <c r="BY38" s="69"/>
      <c r="BZ38" s="70"/>
      <c r="CA38" s="71"/>
      <c r="CB38" s="68"/>
      <c r="CC38" s="72"/>
    </row>
    <row r="39" spans="1:81" s="67" customFormat="1" ht="19.8" customHeight="1">
      <c r="A39" s="236" t="s">
        <v>21</v>
      </c>
      <c r="B39" s="236"/>
      <c r="C39" s="222">
        <f>SUM(C30:C38)</f>
        <v>622.20000000000005</v>
      </c>
      <c r="D39" s="237"/>
      <c r="E39" s="222"/>
      <c r="F39" s="222"/>
      <c r="G39" s="222">
        <f t="shared" ref="G39:U39" si="192">SUM(G30:G38)</f>
        <v>18035812.399999999</v>
      </c>
      <c r="H39" s="222">
        <f t="shared" si="192"/>
        <v>0</v>
      </c>
      <c r="I39" s="222">
        <f t="shared" si="192"/>
        <v>0</v>
      </c>
      <c r="J39" s="222">
        <f t="shared" si="192"/>
        <v>0</v>
      </c>
      <c r="K39" s="222">
        <f t="shared" si="192"/>
        <v>0</v>
      </c>
      <c r="L39" s="222">
        <f t="shared" si="192"/>
        <v>0</v>
      </c>
      <c r="M39" s="222">
        <f t="shared" si="192"/>
        <v>0</v>
      </c>
      <c r="N39" s="222">
        <f t="shared" si="192"/>
        <v>0</v>
      </c>
      <c r="O39" s="222">
        <f t="shared" si="192"/>
        <v>0</v>
      </c>
      <c r="P39" s="222">
        <f t="shared" si="192"/>
        <v>0</v>
      </c>
      <c r="Q39" s="222">
        <f t="shared" si="192"/>
        <v>0</v>
      </c>
      <c r="R39" s="222">
        <f t="shared" si="192"/>
        <v>0</v>
      </c>
      <c r="S39" s="222">
        <f t="shared" si="192"/>
        <v>0</v>
      </c>
      <c r="T39" s="224">
        <f t="shared" si="192"/>
        <v>0</v>
      </c>
      <c r="U39" s="222">
        <f t="shared" si="192"/>
        <v>0</v>
      </c>
      <c r="V39" s="222" t="s">
        <v>28</v>
      </c>
      <c r="W39" s="222">
        <f t="shared" ref="W39:AL39" si="193">SUM(W30:W38)</f>
        <v>4466</v>
      </c>
      <c r="X39" s="222">
        <f t="shared" si="193"/>
        <v>17224200.84</v>
      </c>
      <c r="Y39" s="222">
        <f t="shared" si="193"/>
        <v>0</v>
      </c>
      <c r="Z39" s="222">
        <f t="shared" si="193"/>
        <v>0</v>
      </c>
      <c r="AA39" s="222">
        <f t="shared" si="193"/>
        <v>0</v>
      </c>
      <c r="AB39" s="222">
        <f t="shared" si="193"/>
        <v>0</v>
      </c>
      <c r="AC39" s="222">
        <f t="shared" si="193"/>
        <v>0</v>
      </c>
      <c r="AD39" s="222">
        <f t="shared" si="193"/>
        <v>0</v>
      </c>
      <c r="AE39" s="222">
        <f t="shared" si="193"/>
        <v>0</v>
      </c>
      <c r="AF39" s="222">
        <f t="shared" si="193"/>
        <v>0</v>
      </c>
      <c r="AG39" s="222">
        <f t="shared" si="193"/>
        <v>0</v>
      </c>
      <c r="AH39" s="222">
        <f t="shared" si="193"/>
        <v>0</v>
      </c>
      <c r="AI39" s="222">
        <f t="shared" si="193"/>
        <v>0</v>
      </c>
      <c r="AJ39" s="222">
        <f t="shared" si="193"/>
        <v>541074.36</v>
      </c>
      <c r="AK39" s="222">
        <f t="shared" si="193"/>
        <v>270537.19999999995</v>
      </c>
      <c r="AL39" s="222">
        <f t="shared" si="193"/>
        <v>0</v>
      </c>
      <c r="AN39" s="73" t="e">
        <f>I39/'Приложение 1'!#REF!</f>
        <v>#REF!</v>
      </c>
      <c r="AO39" s="73" t="e">
        <f t="shared" si="168"/>
        <v>#DIV/0!</v>
      </c>
      <c r="AP39" s="73" t="e">
        <f t="shared" si="169"/>
        <v>#DIV/0!</v>
      </c>
      <c r="AQ39" s="73" t="e">
        <f t="shared" si="170"/>
        <v>#DIV/0!</v>
      </c>
      <c r="AR39" s="73" t="e">
        <f t="shared" si="171"/>
        <v>#DIV/0!</v>
      </c>
      <c r="AS39" s="73" t="e">
        <f t="shared" si="172"/>
        <v>#DIV/0!</v>
      </c>
      <c r="AT39" s="73" t="e">
        <f t="shared" si="173"/>
        <v>#DIV/0!</v>
      </c>
      <c r="AU39" s="73">
        <f t="shared" si="174"/>
        <v>3856.74</v>
      </c>
      <c r="AV39" s="73" t="e">
        <f t="shared" si="175"/>
        <v>#DIV/0!</v>
      </c>
      <c r="AW39" s="73" t="e">
        <f t="shared" si="176"/>
        <v>#DIV/0!</v>
      </c>
      <c r="AX39" s="73" t="e">
        <f t="shared" si="177"/>
        <v>#DIV/0!</v>
      </c>
      <c r="AY39" s="92">
        <f t="shared" si="178"/>
        <v>0</v>
      </c>
      <c r="AZ39" s="73">
        <v>823.21</v>
      </c>
      <c r="BA39" s="73">
        <v>2105.13</v>
      </c>
      <c r="BB39" s="73">
        <v>2608.0100000000002</v>
      </c>
      <c r="BC39" s="73">
        <v>902.03</v>
      </c>
      <c r="BD39" s="73">
        <v>1781.42</v>
      </c>
      <c r="BE39" s="73">
        <v>1188.47</v>
      </c>
      <c r="BF39" s="73">
        <v>2445034.0299999998</v>
      </c>
      <c r="BG39" s="73">
        <f t="shared" si="179"/>
        <v>4866.91</v>
      </c>
      <c r="BH39" s="73">
        <v>1206.3800000000001</v>
      </c>
      <c r="BI39" s="73">
        <v>3444.44</v>
      </c>
      <c r="BJ39" s="73">
        <v>7006.73</v>
      </c>
      <c r="BK39" s="73">
        <f t="shared" si="166"/>
        <v>1689105.94</v>
      </c>
      <c r="BL39" s="59" t="e">
        <f t="shared" si="180"/>
        <v>#REF!</v>
      </c>
      <c r="BM39" s="59" t="e">
        <f t="shared" si="181"/>
        <v>#DIV/0!</v>
      </c>
      <c r="BN39" s="59" t="e">
        <f t="shared" si="182"/>
        <v>#DIV/0!</v>
      </c>
      <c r="BO39" s="59" t="e">
        <f t="shared" si="183"/>
        <v>#DIV/0!</v>
      </c>
      <c r="BP39" s="59" t="e">
        <f t="shared" si="184"/>
        <v>#DIV/0!</v>
      </c>
      <c r="BQ39" s="59" t="e">
        <f t="shared" si="185"/>
        <v>#DIV/0!</v>
      </c>
      <c r="BR39" s="59" t="e">
        <f t="shared" si="186"/>
        <v>#DIV/0!</v>
      </c>
      <c r="BS39" s="59" t="str">
        <f t="shared" si="187"/>
        <v xml:space="preserve"> </v>
      </c>
      <c r="BT39" s="59" t="e">
        <f t="shared" si="188"/>
        <v>#DIV/0!</v>
      </c>
      <c r="BU39" s="59" t="e">
        <f t="shared" si="189"/>
        <v>#DIV/0!</v>
      </c>
      <c r="BV39" s="59" t="e">
        <f t="shared" si="190"/>
        <v>#DIV/0!</v>
      </c>
      <c r="BW39" s="59" t="str">
        <f t="shared" si="191"/>
        <v xml:space="preserve"> </v>
      </c>
      <c r="BY39" s="69">
        <f t="shared" ref="BY39" si="194">AJ39/G39*100</f>
        <v>2.9999999334657086</v>
      </c>
      <c r="BZ39" s="70">
        <f t="shared" ref="BZ39" si="195">AK39/G39*100</f>
        <v>1.50000007762334</v>
      </c>
      <c r="CA39" s="71">
        <f t="shared" ref="CA39" si="196">G39/W39</f>
        <v>4038.4712046574114</v>
      </c>
      <c r="CB39" s="68">
        <f t="shared" si="159"/>
        <v>4852.9799999999996</v>
      </c>
      <c r="CC39" s="72" t="str">
        <f t="shared" ref="CC39" si="197">IF(CA39&gt;CB39, "+", " ")</f>
        <v xml:space="preserve"> </v>
      </c>
    </row>
    <row r="40" spans="1:81" ht="19.8" customHeight="1"/>
    <row r="41" spans="1:81" ht="19.8" customHeight="1"/>
    <row r="42" spans="1:81" ht="19.8" customHeight="1"/>
    <row r="43" spans="1:81" ht="19.8" customHeight="1"/>
    <row r="44" spans="1:81" ht="19.8" customHeight="1"/>
    <row r="45" spans="1:81" ht="19.8" customHeight="1"/>
    <row r="46" spans="1:81" ht="19.8" customHeight="1"/>
    <row r="47" spans="1:81" ht="19.8" customHeight="1"/>
    <row r="48" spans="1:81" ht="19.8" customHeight="1"/>
    <row r="49" ht="19.8" customHeight="1"/>
    <row r="50" ht="19.8" customHeight="1"/>
    <row r="51" ht="19.8" customHeight="1"/>
    <row r="52" ht="19.8" customHeight="1"/>
    <row r="53" ht="19.8" customHeight="1"/>
    <row r="54" ht="19.8" customHeight="1"/>
    <row r="55" ht="19.8" customHeight="1"/>
    <row r="56" ht="19.8" customHeight="1"/>
    <row r="57" ht="19.8" customHeight="1"/>
    <row r="58" ht="19.8" customHeight="1"/>
    <row r="59" ht="19.8" customHeight="1"/>
    <row r="60" ht="19.8" customHeight="1"/>
    <row r="61" ht="19.8" customHeight="1"/>
    <row r="62" ht="19.8" customHeight="1"/>
    <row r="63" ht="19.8" customHeight="1"/>
    <row r="64" ht="19.8" customHeight="1"/>
    <row r="65" ht="19.8" customHeight="1"/>
    <row r="66" ht="19.8" customHeight="1"/>
    <row r="67" ht="19.8" customHeight="1"/>
    <row r="68" ht="19.8" customHeight="1"/>
    <row r="69" ht="19.8" customHeight="1"/>
    <row r="70" ht="19.8" customHeight="1"/>
    <row r="71" ht="19.8" customHeight="1"/>
    <row r="72" ht="19.8" customHeight="1"/>
    <row r="73" ht="19.8" customHeight="1"/>
    <row r="74" ht="19.8" customHeight="1"/>
    <row r="75" ht="19.8" customHeight="1"/>
    <row r="76" ht="19.8" customHeight="1"/>
  </sheetData>
  <autoFilter ref="A12:CD39"/>
  <mergeCells count="154">
    <mergeCell ref="A20:AL20"/>
    <mergeCell ref="CA6:CA11"/>
    <mergeCell ref="CB6:CB11"/>
    <mergeCell ref="CC6:CC11"/>
    <mergeCell ref="CA13:CC13"/>
    <mergeCell ref="BY13:BZ13"/>
    <mergeCell ref="BY6:BY11"/>
    <mergeCell ref="BZ6:BZ11"/>
    <mergeCell ref="P8:Q8"/>
    <mergeCell ref="R8:S8"/>
    <mergeCell ref="AG7:AH8"/>
    <mergeCell ref="AA7:AB8"/>
    <mergeCell ref="O9:O11"/>
    <mergeCell ref="I9:I11"/>
    <mergeCell ref="J9:J11"/>
    <mergeCell ref="G9:G11"/>
    <mergeCell ref="A14:AL14"/>
    <mergeCell ref="A19:B19"/>
    <mergeCell ref="K9:K11"/>
    <mergeCell ref="L9:L11"/>
    <mergeCell ref="M9:M11"/>
    <mergeCell ref="N9:N11"/>
    <mergeCell ref="AG9:AG11"/>
    <mergeCell ref="AH9:AH11"/>
    <mergeCell ref="V9:V11"/>
    <mergeCell ref="AF9:AF11"/>
    <mergeCell ref="Q9:Q11"/>
    <mergeCell ref="V7:X8"/>
    <mergeCell ref="A13:AL13"/>
    <mergeCell ref="Z9:Z11"/>
    <mergeCell ref="AA9:AA11"/>
    <mergeCell ref="AB9:AB11"/>
    <mergeCell ref="AJ9:AJ11"/>
    <mergeCell ref="P9:P11"/>
    <mergeCell ref="AK9:AK11"/>
    <mergeCell ref="AL9:AL11"/>
    <mergeCell ref="AD9:AD11"/>
    <mergeCell ref="AI9:AI11"/>
    <mergeCell ref="C9:C11"/>
    <mergeCell ref="R9:R11"/>
    <mergeCell ref="S9:S11"/>
    <mergeCell ref="T9:T11"/>
    <mergeCell ref="U9:U11"/>
    <mergeCell ref="W9:W11"/>
    <mergeCell ref="X9:X11"/>
    <mergeCell ref="Y9:Y11"/>
    <mergeCell ref="A4:AL4"/>
    <mergeCell ref="A6:A11"/>
    <mergeCell ref="B6:B11"/>
    <mergeCell ref="C6:C8"/>
    <mergeCell ref="D6:D8"/>
    <mergeCell ref="H9:H11"/>
    <mergeCell ref="G6:G8"/>
    <mergeCell ref="H6:AD6"/>
    <mergeCell ref="H7:S7"/>
    <mergeCell ref="AE6:AL6"/>
    <mergeCell ref="T7:U8"/>
    <mergeCell ref="Y7:Z8"/>
    <mergeCell ref="AI7:AI8"/>
    <mergeCell ref="AJ7:AJ8"/>
    <mergeCell ref="AK7:AK8"/>
    <mergeCell ref="AL7:AL8"/>
    <mergeCell ref="AC9:AC11"/>
    <mergeCell ref="AC7:AD8"/>
    <mergeCell ref="AE7:AF8"/>
    <mergeCell ref="AE9:AE11"/>
    <mergeCell ref="J8:K8"/>
    <mergeCell ref="L8:M8"/>
    <mergeCell ref="N8:O8"/>
    <mergeCell ref="D9:D11"/>
    <mergeCell ref="BE1:BK1"/>
    <mergeCell ref="AN6:AY6"/>
    <mergeCell ref="AZ6:BK6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T7:BT8"/>
    <mergeCell ref="BU7:BU8"/>
    <mergeCell ref="BV7:BV8"/>
    <mergeCell ref="BK9:BK11"/>
    <mergeCell ref="BI7:BI8"/>
    <mergeCell ref="BJ7:BJ8"/>
    <mergeCell ref="BK7:BK8"/>
    <mergeCell ref="BF9:BF11"/>
    <mergeCell ref="BG9:BG11"/>
    <mergeCell ref="BH9:BH11"/>
    <mergeCell ref="BI9:BI11"/>
    <mergeCell ref="BR7:BR8"/>
    <mergeCell ref="BS7:BS8"/>
    <mergeCell ref="BP7:BP8"/>
    <mergeCell ref="BQ7:BQ8"/>
    <mergeCell ref="AN9:AN11"/>
    <mergeCell ref="AO9:AO11"/>
    <mergeCell ref="AP9:AP11"/>
    <mergeCell ref="AQ9:AQ11"/>
    <mergeCell ref="AR9:AR11"/>
    <mergeCell ref="AS9:AS11"/>
    <mergeCell ref="AT9:AT11"/>
    <mergeCell ref="AU9:AU11"/>
    <mergeCell ref="AV9:AV11"/>
    <mergeCell ref="AY9:AY11"/>
    <mergeCell ref="AZ9:AZ11"/>
    <mergeCell ref="BA9:BA11"/>
    <mergeCell ref="BB9:BB11"/>
    <mergeCell ref="BC9:BC11"/>
    <mergeCell ref="BD9:BD11"/>
    <mergeCell ref="BH7:BH8"/>
    <mergeCell ref="BE9:BE11"/>
    <mergeCell ref="BE7:BE8"/>
    <mergeCell ref="BF7:BF8"/>
    <mergeCell ref="BG7:BG8"/>
    <mergeCell ref="BA7:BA8"/>
    <mergeCell ref="BB7:BB8"/>
    <mergeCell ref="BC7:BC8"/>
    <mergeCell ref="BD7:BD8"/>
    <mergeCell ref="AB2:AL2"/>
    <mergeCell ref="AI1:AL1"/>
    <mergeCell ref="BL13:BW13"/>
    <mergeCell ref="BJ9:BJ11"/>
    <mergeCell ref="BL6:BW6"/>
    <mergeCell ref="BL9:BL11"/>
    <mergeCell ref="BM9:BM11"/>
    <mergeCell ref="BN9:BN11"/>
    <mergeCell ref="BO9:BO11"/>
    <mergeCell ref="BP9:BP11"/>
    <mergeCell ref="BQ9:BQ11"/>
    <mergeCell ref="BR9:BR11"/>
    <mergeCell ref="BS9:BS11"/>
    <mergeCell ref="BT9:BT11"/>
    <mergeCell ref="BU9:BU11"/>
    <mergeCell ref="BV9:BV11"/>
    <mergeCell ref="BW9:BW11"/>
    <mergeCell ref="BW7:BW8"/>
    <mergeCell ref="BL7:BL8"/>
    <mergeCell ref="BM7:BM8"/>
    <mergeCell ref="BN7:BN8"/>
    <mergeCell ref="BO7:BO8"/>
    <mergeCell ref="AW9:AW11"/>
    <mergeCell ref="AX9:AX11"/>
    <mergeCell ref="A28:AL28"/>
    <mergeCell ref="A29:AL29"/>
    <mergeCell ref="A39:B39"/>
    <mergeCell ref="A21:AL21"/>
    <mergeCell ref="A27:B27"/>
  </mergeCells>
  <pageMargins left="0.39370078740157483" right="0.19685039370078741" top="0.93" bottom="0.23622047244094491" header="0" footer="0.19685039370078741"/>
  <pageSetup scale="32" fitToHeight="0" orientation="landscape" useFirstPageNumber="1" r:id="rId1"/>
  <headerFooter alignWithMargins="0">
    <oddFooter>&amp;C&amp;"Arial Narrow,обычный"&amp;7&amp;P</oddFooter>
  </headerFooter>
  <ignoredErrors>
    <ignoredError sqref="AJ16:AK1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5"/>
  <sheetViews>
    <sheetView view="pageBreakPreview" zoomScale="110" zoomScaleSheetLayoutView="110" workbookViewId="0">
      <selection activeCell="F6" sqref="F6:F7"/>
    </sheetView>
  </sheetViews>
  <sheetFormatPr defaultColWidth="9.33203125" defaultRowHeight="13.2"/>
  <cols>
    <col min="1" max="1" width="7" style="2" customWidth="1"/>
    <col min="2" max="2" width="69" style="2" customWidth="1"/>
    <col min="3" max="3" width="16" style="2" customWidth="1"/>
    <col min="4" max="4" width="20.77734375" style="20" customWidth="1"/>
    <col min="5" max="5" width="14.6640625" style="101" customWidth="1"/>
    <col min="6" max="6" width="18.109375" style="2" customWidth="1"/>
    <col min="7" max="7" width="14.6640625" style="2" customWidth="1"/>
    <col min="8" max="8" width="30.77734375" style="2" customWidth="1"/>
    <col min="9" max="9" width="3.6640625" style="2" customWidth="1"/>
    <col min="10" max="10" width="27.109375" style="2" customWidth="1"/>
    <col min="11" max="16384" width="9.33203125" style="2"/>
  </cols>
  <sheetData>
    <row r="1" spans="1:19" s="11" customFormat="1" ht="50.25" customHeight="1">
      <c r="B1" s="38"/>
      <c r="C1" s="10"/>
      <c r="D1" s="10"/>
      <c r="E1" s="115" t="s">
        <v>126</v>
      </c>
      <c r="F1" s="115"/>
    </row>
    <row r="2" spans="1:19" s="40" customFormat="1" ht="45.75" customHeight="1">
      <c r="A2" s="11"/>
      <c r="B2" s="11"/>
      <c r="C2" s="115" t="s">
        <v>127</v>
      </c>
      <c r="D2" s="115"/>
      <c r="E2" s="115"/>
      <c r="F2" s="115"/>
      <c r="G2" s="39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</row>
    <row r="3" spans="1:19" s="11" customFormat="1" ht="12.75" customHeight="1">
      <c r="A3" s="142" t="s">
        <v>119</v>
      </c>
      <c r="B3" s="142"/>
      <c r="C3" s="142"/>
      <c r="D3" s="142"/>
      <c r="E3" s="142"/>
      <c r="F3" s="142"/>
      <c r="G3" s="41"/>
      <c r="H3" s="41"/>
      <c r="I3" s="41"/>
      <c r="J3" s="41"/>
    </row>
    <row r="4" spans="1:19" s="11" customFormat="1">
      <c r="A4" s="142"/>
      <c r="B4" s="142"/>
      <c r="C4" s="142"/>
      <c r="D4" s="142"/>
      <c r="E4" s="142"/>
      <c r="F4" s="142"/>
      <c r="G4" s="42"/>
      <c r="H4" s="42"/>
      <c r="I4" s="42"/>
      <c r="J4" s="42"/>
    </row>
    <row r="5" spans="1:19" s="40" customFormat="1" ht="4.5" customHeight="1">
      <c r="A5" s="147"/>
      <c r="B5" s="147"/>
      <c r="C5" s="147"/>
      <c r="D5" s="147"/>
      <c r="E5" s="147"/>
      <c r="F5" s="147"/>
    </row>
    <row r="6" spans="1:19" s="40" customFormat="1">
      <c r="A6" s="145" t="s">
        <v>39</v>
      </c>
      <c r="B6" s="145" t="s">
        <v>60</v>
      </c>
      <c r="C6" s="150" t="s">
        <v>3</v>
      </c>
      <c r="D6" s="152" t="s">
        <v>26</v>
      </c>
      <c r="E6" s="152" t="s">
        <v>19</v>
      </c>
      <c r="F6" s="145" t="s">
        <v>4</v>
      </c>
    </row>
    <row r="7" spans="1:19" s="40" customFormat="1" ht="31.5" customHeight="1">
      <c r="A7" s="148"/>
      <c r="B7" s="148"/>
      <c r="C7" s="151"/>
      <c r="D7" s="153"/>
      <c r="E7" s="153"/>
      <c r="F7" s="146"/>
    </row>
    <row r="8" spans="1:19" s="40" customFormat="1">
      <c r="A8" s="149"/>
      <c r="B8" s="149"/>
      <c r="C8" s="5" t="s">
        <v>5</v>
      </c>
      <c r="D8" s="9" t="s">
        <v>6</v>
      </c>
      <c r="E8" s="9" t="s">
        <v>18</v>
      </c>
      <c r="F8" s="93" t="s">
        <v>7</v>
      </c>
    </row>
    <row r="9" spans="1:19" s="40" customFormat="1" ht="12.75" customHeight="1">
      <c r="A9" s="93">
        <v>1</v>
      </c>
      <c r="B9" s="93">
        <v>2</v>
      </c>
      <c r="C9" s="15">
        <v>3</v>
      </c>
      <c r="D9" s="9">
        <v>4</v>
      </c>
      <c r="E9" s="9">
        <v>5</v>
      </c>
      <c r="F9" s="93">
        <v>6</v>
      </c>
    </row>
    <row r="10" spans="1:19" s="44" customFormat="1" ht="12.75" customHeight="1">
      <c r="A10" s="143" t="s">
        <v>114</v>
      </c>
      <c r="B10" s="144"/>
      <c r="C10" s="95">
        <f>SUM(C11:C11)</f>
        <v>15915.78</v>
      </c>
      <c r="D10" s="98">
        <f>SUM(D11:D11)</f>
        <v>563</v>
      </c>
      <c r="E10" s="98">
        <f>SUM(E11:E11)</f>
        <v>4</v>
      </c>
      <c r="F10" s="95">
        <f>SUM(F11:F11)</f>
        <v>20307664.969999999</v>
      </c>
      <c r="G10" s="43"/>
    </row>
    <row r="11" spans="1:19" s="44" customFormat="1">
      <c r="A11" s="99">
        <v>1</v>
      </c>
      <c r="B11" s="100" t="s">
        <v>40</v>
      </c>
      <c r="C11" s="95">
        <f>'Приложение 1'!I17</f>
        <v>15915.78</v>
      </c>
      <c r="D11" s="98">
        <f>'Приложение 1'!K17</f>
        <v>563</v>
      </c>
      <c r="E11" s="9">
        <v>4</v>
      </c>
      <c r="F11" s="95">
        <f>'Приложение 1'!L17</f>
        <v>20307664.969999999</v>
      </c>
    </row>
    <row r="12" spans="1:19" s="45" customFormat="1" ht="12.75" customHeight="1">
      <c r="A12" s="143" t="s">
        <v>115</v>
      </c>
      <c r="B12" s="144"/>
      <c r="C12" s="16">
        <f>SUM(C13:C13)</f>
        <v>22559.45</v>
      </c>
      <c r="D12" s="98">
        <f>SUM(D13:D13)</f>
        <v>1382</v>
      </c>
      <c r="E12" s="98">
        <f>SUM(E13:E13)</f>
        <v>5</v>
      </c>
      <c r="F12" s="16">
        <f>SUM(F13:F13)</f>
        <v>22560068.039999999</v>
      </c>
    </row>
    <row r="13" spans="1:19" s="45" customFormat="1">
      <c r="A13" s="99">
        <v>1</v>
      </c>
      <c r="B13" s="100" t="s">
        <v>40</v>
      </c>
      <c r="C13" s="95">
        <f>'Приложение 1'!I25</f>
        <v>22559.45</v>
      </c>
      <c r="D13" s="98">
        <f>'Приложение 1'!K25</f>
        <v>1382</v>
      </c>
      <c r="E13" s="9">
        <v>5</v>
      </c>
      <c r="F13" s="95">
        <f>'Приложение 1'!L25</f>
        <v>22560068.039999999</v>
      </c>
    </row>
    <row r="14" spans="1:19" s="47" customFormat="1" ht="12.75" customHeight="1">
      <c r="A14" s="140" t="s">
        <v>116</v>
      </c>
      <c r="B14" s="141"/>
      <c r="C14" s="95">
        <f>SUM(C15:C15)</f>
        <v>6042.4000000000005</v>
      </c>
      <c r="D14" s="98">
        <f>SUM(D15:D15)</f>
        <v>165</v>
      </c>
      <c r="E14" s="98">
        <f>SUM(E15:E15)</f>
        <v>9</v>
      </c>
      <c r="F14" s="95">
        <f>SUM(F15:F15)</f>
        <v>18035812.399999999</v>
      </c>
      <c r="H14" s="97"/>
      <c r="J14" s="48"/>
    </row>
    <row r="15" spans="1:19" s="47" customFormat="1">
      <c r="A15" s="99">
        <v>1</v>
      </c>
      <c r="B15" s="100" t="s">
        <v>40</v>
      </c>
      <c r="C15" s="95">
        <f>'Приложение 1'!I37</f>
        <v>6042.4000000000005</v>
      </c>
      <c r="D15" s="98">
        <f>'Приложение 1'!K37</f>
        <v>165</v>
      </c>
      <c r="E15" s="9">
        <v>9</v>
      </c>
      <c r="F15" s="95">
        <f>'Приложение 1'!L37</f>
        <v>18035812.399999999</v>
      </c>
    </row>
  </sheetData>
  <autoFilter ref="A9:S15"/>
  <mergeCells count="14">
    <mergeCell ref="A14:B14"/>
    <mergeCell ref="H2:S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</cp:lastModifiedBy>
  <cp:lastPrinted>2019-11-15T09:51:36Z</cp:lastPrinted>
  <dcterms:created xsi:type="dcterms:W3CDTF">2014-06-23T04:55:08Z</dcterms:created>
  <dcterms:modified xsi:type="dcterms:W3CDTF">2019-11-15T09:51:38Z</dcterms:modified>
</cp:coreProperties>
</file>