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08" yWindow="2208" windowWidth="15576" windowHeight="11028" tabRatio="761" activeTab="5"/>
  </bookViews>
  <sheets>
    <sheet name="Приложение 1" sheetId="7" r:id="rId1"/>
    <sheet name="Приложение 2" sheetId="5" r:id="rId2"/>
    <sheet name="Приложение 3" sheetId="6" r:id="rId3"/>
    <sheet name="Приложение 1.1" sheetId="9" r:id="rId4"/>
    <sheet name="Приложение 2.1" sheetId="10" r:id="rId5"/>
    <sheet name="Приложение 3.1" sheetId="11" r:id="rId6"/>
  </sheets>
  <definedNames>
    <definedName name="_GoBack" localSheetId="0">'Приложение 1'!#REF!</definedName>
    <definedName name="_GoBack" localSheetId="3">'Приложение 1.1'!#REF!</definedName>
    <definedName name="_xlnm._FilterDatabase" localSheetId="0" hidden="1">'Приложение 1'!$A$11:$X$20</definedName>
    <definedName name="_xlnm._FilterDatabase" localSheetId="3" hidden="1">'Приложение 1.1'!$A$10:$V$27</definedName>
    <definedName name="_xlnm._FilterDatabase" localSheetId="1" hidden="1">'Приложение 2'!$A$13:$AB$22</definedName>
    <definedName name="_xlnm._FilterDatabase" localSheetId="4" hidden="1">'Приложение 2.1'!$A$12:$CD$29</definedName>
    <definedName name="_xlnm._FilterDatabase" localSheetId="2" hidden="1">'Приложение 3'!$A$8:$Q$11</definedName>
    <definedName name="_xlnm.Print_Area" localSheetId="0">'Приложение 1'!$A$3:$U$20</definedName>
    <definedName name="_xlnm.Print_Area" localSheetId="3">'Приложение 1.1'!$A$1:$S$27</definedName>
    <definedName name="_xlnm.Print_Area" localSheetId="1">'Приложение 2'!$A$3:$V$22</definedName>
    <definedName name="_xlnm.Print_Area" localSheetId="4">'Приложение 2.1'!$A$1:$AL$29</definedName>
    <definedName name="_xlnm.Print_Area" localSheetId="2">'Приложение 3'!$A$1:$N$11</definedName>
    <definedName name="_xlnm.Print_Area" localSheetId="5">'Приложение 3.1'!$A$1:$F$14</definedName>
    <definedName name="Перечень" localSheetId="3">#REF!</definedName>
    <definedName name="Перечень" localSheetId="4">#REF!</definedName>
    <definedName name="Перечень" localSheetId="5">#REF!</definedName>
    <definedName name="Перечень">#REF!</definedName>
    <definedName name="Перечень2" localSheetId="3">#REF!</definedName>
    <definedName name="Перечень2" localSheetId="4">#REF!</definedName>
    <definedName name="Перечень2" localSheetId="5">#REF!</definedName>
    <definedName name="Перечень2">#REF!</definedName>
    <definedName name="Перечень3" localSheetId="3">#REF!</definedName>
    <definedName name="Перечень3" localSheetId="4">#REF!</definedName>
    <definedName name="Перечень3" localSheetId="5">#REF!</definedName>
    <definedName name="Перечень3">#REF!</definedName>
    <definedName name="прил">#REF!</definedName>
  </definedNames>
  <calcPr calcId="124519"/>
</workbook>
</file>

<file path=xl/calcChain.xml><?xml version="1.0" encoding="utf-8"?>
<calcChain xmlns="http://schemas.openxmlformats.org/spreadsheetml/2006/main">
  <c r="E12" i="11"/>
  <c r="D12"/>
  <c r="F12"/>
  <c r="C14"/>
  <c r="C12"/>
  <c r="AN23" i="10"/>
  <c r="AO23"/>
  <c r="AP23"/>
  <c r="AQ23"/>
  <c r="AR23"/>
  <c r="AS23"/>
  <c r="AT23"/>
  <c r="AU23"/>
  <c r="AV23"/>
  <c r="AW23"/>
  <c r="AX23"/>
  <c r="AY23"/>
  <c r="BG23"/>
  <c r="BS23" s="1"/>
  <c r="BK23"/>
  <c r="BL23"/>
  <c r="BM23"/>
  <c r="BN23"/>
  <c r="BO23"/>
  <c r="BP23"/>
  <c r="BQ23"/>
  <c r="BR23"/>
  <c r="BT23"/>
  <c r="BU23"/>
  <c r="BV23"/>
  <c r="BW23"/>
  <c r="BY23"/>
  <c r="BZ23"/>
  <c r="CA23"/>
  <c r="CB23"/>
  <c r="X15" i="5"/>
  <c r="Y15"/>
  <c r="F16"/>
  <c r="G16"/>
  <c r="H16"/>
  <c r="I16"/>
  <c r="J16"/>
  <c r="K16"/>
  <c r="L16"/>
  <c r="M16"/>
  <c r="N16"/>
  <c r="O16"/>
  <c r="P16"/>
  <c r="Q16"/>
  <c r="R16"/>
  <c r="S16"/>
  <c r="T16"/>
  <c r="U16"/>
  <c r="V16"/>
  <c r="X16"/>
  <c r="E17"/>
  <c r="X17"/>
  <c r="Y17"/>
  <c r="E18"/>
  <c r="X18"/>
  <c r="Y18"/>
  <c r="E19"/>
  <c r="X19"/>
  <c r="Y19"/>
  <c r="E20"/>
  <c r="X20"/>
  <c r="Y20"/>
  <c r="E21"/>
  <c r="X21"/>
  <c r="Y21"/>
  <c r="E22"/>
  <c r="X22"/>
  <c r="Y22"/>
  <c r="CC23" i="10" l="1"/>
  <c r="Z21" i="5"/>
  <c r="Z19"/>
  <c r="Z17"/>
  <c r="E16"/>
  <c r="Z22"/>
  <c r="Z20"/>
  <c r="Z18"/>
  <c r="Z15"/>
  <c r="Y16"/>
  <c r="Z16" s="1"/>
  <c r="X28" i="10" l="1"/>
  <c r="X27"/>
  <c r="X26"/>
  <c r="X25"/>
  <c r="CB24" l="1"/>
  <c r="CB25"/>
  <c r="CB26"/>
  <c r="CB27"/>
  <c r="CB28"/>
  <c r="CB29"/>
  <c r="BG28"/>
  <c r="BG27"/>
  <c r="BG26"/>
  <c r="BG25"/>
  <c r="BG24" l="1"/>
  <c r="BK24"/>
  <c r="BK25"/>
  <c r="BK26"/>
  <c r="BK27"/>
  <c r="BK28"/>
  <c r="BG29"/>
  <c r="BK29"/>
  <c r="AK28"/>
  <c r="AK26"/>
  <c r="AJ28" l="1"/>
  <c r="G28" s="1"/>
  <c r="AJ26"/>
  <c r="G26" s="1"/>
  <c r="AK25"/>
  <c r="AK27"/>
  <c r="AJ25"/>
  <c r="AJ27"/>
  <c r="G25" l="1"/>
  <c r="G27"/>
  <c r="C22" l="1"/>
  <c r="C29"/>
  <c r="CB21" l="1"/>
  <c r="AN21"/>
  <c r="AO21"/>
  <c r="AP21"/>
  <c r="AQ21"/>
  <c r="AR21"/>
  <c r="AS21"/>
  <c r="AT21"/>
  <c r="AV21"/>
  <c r="AW21"/>
  <c r="AX21"/>
  <c r="AY21"/>
  <c r="BG21"/>
  <c r="BL21"/>
  <c r="BM21"/>
  <c r="BN21"/>
  <c r="BO21"/>
  <c r="BP21"/>
  <c r="BQ21"/>
  <c r="BR21"/>
  <c r="BT21"/>
  <c r="BU21"/>
  <c r="BV21"/>
  <c r="BW21"/>
  <c r="E10" i="11" l="1"/>
  <c r="W29" i="10"/>
  <c r="K20" i="9"/>
  <c r="M20"/>
  <c r="N20"/>
  <c r="O20"/>
  <c r="Q20"/>
  <c r="R20"/>
  <c r="I20"/>
  <c r="AC22" i="10"/>
  <c r="Z22"/>
  <c r="Y22"/>
  <c r="W22"/>
  <c r="AA22"/>
  <c r="AB22"/>
  <c r="AD22"/>
  <c r="AE22"/>
  <c r="AF22"/>
  <c r="AG22"/>
  <c r="AH22"/>
  <c r="AI22"/>
  <c r="AJ22"/>
  <c r="AK22"/>
  <c r="AL22"/>
  <c r="U22"/>
  <c r="I22"/>
  <c r="J22"/>
  <c r="K22"/>
  <c r="L22"/>
  <c r="M22"/>
  <c r="N22"/>
  <c r="O22"/>
  <c r="P22"/>
  <c r="Q22"/>
  <c r="R22"/>
  <c r="S22"/>
  <c r="H21"/>
  <c r="G21" s="1"/>
  <c r="CA21" l="1"/>
  <c r="CC21" s="1"/>
  <c r="X22"/>
  <c r="AU21"/>
  <c r="BS21" s="1"/>
  <c r="BZ21" l="1"/>
  <c r="L19" i="9"/>
  <c r="P19" s="1"/>
  <c r="BY21" i="10"/>
  <c r="CA14" l="1"/>
  <c r="CA24"/>
  <c r="CA25"/>
  <c r="CA27"/>
  <c r="CA28"/>
  <c r="CB14"/>
  <c r="CB15"/>
  <c r="CB16"/>
  <c r="CB17"/>
  <c r="CB18"/>
  <c r="CB19"/>
  <c r="CB20"/>
  <c r="CB22"/>
  <c r="CC27" l="1"/>
  <c r="CC25"/>
  <c r="CC28"/>
  <c r="CC24"/>
  <c r="CC14"/>
  <c r="BZ14" l="1"/>
  <c r="BZ24"/>
  <c r="BY14"/>
  <c r="BY24"/>
  <c r="AY14"/>
  <c r="AY15"/>
  <c r="AY17"/>
  <c r="AY18"/>
  <c r="AY19"/>
  <c r="AY20"/>
  <c r="AY24"/>
  <c r="AY25"/>
  <c r="AY26"/>
  <c r="AY27"/>
  <c r="AY28"/>
  <c r="AN14" l="1"/>
  <c r="AN15"/>
  <c r="AN17"/>
  <c r="AN18"/>
  <c r="AN19"/>
  <c r="AN20"/>
  <c r="AN24"/>
  <c r="AN25"/>
  <c r="AN26"/>
  <c r="AN27"/>
  <c r="AN28"/>
  <c r="BG14"/>
  <c r="BG15"/>
  <c r="BG16"/>
  <c r="BG17"/>
  <c r="BG18"/>
  <c r="BG19"/>
  <c r="BG20"/>
  <c r="BG22"/>
  <c r="V13" i="7" l="1"/>
  <c r="BW14" i="10" l="1"/>
  <c r="BW15"/>
  <c r="BW17"/>
  <c r="BW18"/>
  <c r="BW19"/>
  <c r="BW20"/>
  <c r="BW24"/>
  <c r="BW25"/>
  <c r="BW26"/>
  <c r="BW27"/>
  <c r="BW28"/>
  <c r="AX14"/>
  <c r="BV14" s="1"/>
  <c r="AX15"/>
  <c r="BV15" s="1"/>
  <c r="AX16"/>
  <c r="BV16" s="1"/>
  <c r="AX17"/>
  <c r="BV17" s="1"/>
  <c r="AX18"/>
  <c r="BV18" s="1"/>
  <c r="AX19"/>
  <c r="BV19" s="1"/>
  <c r="AX20"/>
  <c r="BV20" s="1"/>
  <c r="AX24"/>
  <c r="BV24" s="1"/>
  <c r="AX25"/>
  <c r="BV25" s="1"/>
  <c r="AX26"/>
  <c r="BV26" s="1"/>
  <c r="AX27"/>
  <c r="BV27" s="1"/>
  <c r="AX28"/>
  <c r="BV28" s="1"/>
  <c r="AW14"/>
  <c r="BU14" s="1"/>
  <c r="AW15"/>
  <c r="BU15" s="1"/>
  <c r="AW16"/>
  <c r="BU16" s="1"/>
  <c r="AW17"/>
  <c r="BU17" s="1"/>
  <c r="AW18"/>
  <c r="BU18" s="1"/>
  <c r="AW19"/>
  <c r="BU19" s="1"/>
  <c r="AW20"/>
  <c r="BU20" s="1"/>
  <c r="AW24"/>
  <c r="BU24" s="1"/>
  <c r="AW25"/>
  <c r="BU25" s="1"/>
  <c r="AW26"/>
  <c r="BU26" s="1"/>
  <c r="AW27"/>
  <c r="BU27" s="1"/>
  <c r="AW28"/>
  <c r="BU28" s="1"/>
  <c r="AV14"/>
  <c r="BT14" s="1"/>
  <c r="AV15"/>
  <c r="BT15" s="1"/>
  <c r="AV16"/>
  <c r="BT16" s="1"/>
  <c r="AV17"/>
  <c r="BT17" s="1"/>
  <c r="AV18"/>
  <c r="BT18" s="1"/>
  <c r="AV19"/>
  <c r="BT19" s="1"/>
  <c r="AV20"/>
  <c r="BT20" s="1"/>
  <c r="AV24"/>
  <c r="BT24" s="1"/>
  <c r="AV25"/>
  <c r="BT25" s="1"/>
  <c r="AV26"/>
  <c r="BT26" s="1"/>
  <c r="AV27"/>
  <c r="BT27" s="1"/>
  <c r="AV28"/>
  <c r="BT28" s="1"/>
  <c r="AU14"/>
  <c r="AU24"/>
  <c r="AT14"/>
  <c r="BR14" s="1"/>
  <c r="AT15"/>
  <c r="BR15" s="1"/>
  <c r="AT16"/>
  <c r="BR16" s="1"/>
  <c r="AT17"/>
  <c r="BR17" s="1"/>
  <c r="AT18"/>
  <c r="BR18" s="1"/>
  <c r="AT19"/>
  <c r="BR19" s="1"/>
  <c r="AT20"/>
  <c r="BR20" s="1"/>
  <c r="AT24"/>
  <c r="BR24" s="1"/>
  <c r="AT25"/>
  <c r="BR25" s="1"/>
  <c r="AT26"/>
  <c r="BR26" s="1"/>
  <c r="AT27"/>
  <c r="BR27" s="1"/>
  <c r="AT28"/>
  <c r="BR28" s="1"/>
  <c r="AS14"/>
  <c r="BQ14" s="1"/>
  <c r="AS15"/>
  <c r="BQ15" s="1"/>
  <c r="AS16"/>
  <c r="BQ16" s="1"/>
  <c r="AS17"/>
  <c r="BQ17" s="1"/>
  <c r="AS18"/>
  <c r="BQ18" s="1"/>
  <c r="AS19"/>
  <c r="BQ19" s="1"/>
  <c r="AS20"/>
  <c r="BQ20" s="1"/>
  <c r="AS24"/>
  <c r="BQ24" s="1"/>
  <c r="AS25"/>
  <c r="BQ25" s="1"/>
  <c r="AS26"/>
  <c r="BQ26" s="1"/>
  <c r="AS27"/>
  <c r="BQ27" s="1"/>
  <c r="AS28"/>
  <c r="BQ28" s="1"/>
  <c r="AR14"/>
  <c r="BP14" s="1"/>
  <c r="AR15"/>
  <c r="BP15" s="1"/>
  <c r="AR16"/>
  <c r="BP16" s="1"/>
  <c r="AR17"/>
  <c r="BP17" s="1"/>
  <c r="AR18"/>
  <c r="BP18" s="1"/>
  <c r="AR19"/>
  <c r="BP19" s="1"/>
  <c r="AR20"/>
  <c r="BP20" s="1"/>
  <c r="AR24"/>
  <c r="BP24" s="1"/>
  <c r="AR25"/>
  <c r="BP25" s="1"/>
  <c r="AR26"/>
  <c r="BP26" s="1"/>
  <c r="AR27"/>
  <c r="BP27" s="1"/>
  <c r="AR28"/>
  <c r="BP28" s="1"/>
  <c r="AQ14"/>
  <c r="BO14" s="1"/>
  <c r="AQ15"/>
  <c r="BO15" s="1"/>
  <c r="AQ16"/>
  <c r="BO16" s="1"/>
  <c r="AQ17"/>
  <c r="BO17" s="1"/>
  <c r="AQ18"/>
  <c r="BO18" s="1"/>
  <c r="AQ19"/>
  <c r="BO19" s="1"/>
  <c r="AQ20"/>
  <c r="BO20" s="1"/>
  <c r="AQ24"/>
  <c r="BO24" s="1"/>
  <c r="AQ25"/>
  <c r="BO25" s="1"/>
  <c r="AQ26"/>
  <c r="BO26" s="1"/>
  <c r="AQ27"/>
  <c r="BO27" s="1"/>
  <c r="AQ28"/>
  <c r="BO28" s="1"/>
  <c r="AP14"/>
  <c r="BN14" s="1"/>
  <c r="AP15"/>
  <c r="BN15" s="1"/>
  <c r="AP16"/>
  <c r="BN16" s="1"/>
  <c r="AP17"/>
  <c r="BN17" s="1"/>
  <c r="AP18"/>
  <c r="BN18" s="1"/>
  <c r="AP19"/>
  <c r="BN19" s="1"/>
  <c r="AP20"/>
  <c r="BN20" s="1"/>
  <c r="AP24"/>
  <c r="BN24" s="1"/>
  <c r="AP25"/>
  <c r="BN25" s="1"/>
  <c r="AP26"/>
  <c r="BN26" s="1"/>
  <c r="AP27"/>
  <c r="BN27" s="1"/>
  <c r="AP28"/>
  <c r="BN28" s="1"/>
  <c r="AO14"/>
  <c r="BM14" s="1"/>
  <c r="AO15"/>
  <c r="BM15" s="1"/>
  <c r="AO16"/>
  <c r="BM16" s="1"/>
  <c r="AO17"/>
  <c r="BM17" s="1"/>
  <c r="AO18"/>
  <c r="BM18" s="1"/>
  <c r="AO19"/>
  <c r="BM19" s="1"/>
  <c r="AO20"/>
  <c r="BM20" s="1"/>
  <c r="AO24"/>
  <c r="BM24" s="1"/>
  <c r="AO25"/>
  <c r="BM25" s="1"/>
  <c r="AO26"/>
  <c r="BM26" s="1"/>
  <c r="AO27"/>
  <c r="BM27" s="1"/>
  <c r="AO28"/>
  <c r="BM28" s="1"/>
  <c r="BL14"/>
  <c r="BL15"/>
  <c r="BL17"/>
  <c r="BL18"/>
  <c r="BL19"/>
  <c r="BL20"/>
  <c r="BL24"/>
  <c r="BL25"/>
  <c r="BL26"/>
  <c r="BL27"/>
  <c r="BL28"/>
  <c r="BS24" l="1"/>
  <c r="BS14"/>
  <c r="R27" i="9" l="1"/>
  <c r="Q27"/>
  <c r="O27"/>
  <c r="N27"/>
  <c r="M27"/>
  <c r="K27"/>
  <c r="D13" i="11" s="1"/>
  <c r="J27" i="9"/>
  <c r="I27"/>
  <c r="C13" i="11" s="1"/>
  <c r="L26" i="9"/>
  <c r="P26" s="1"/>
  <c r="L25"/>
  <c r="P25" s="1"/>
  <c r="L23"/>
  <c r="I29" i="10"/>
  <c r="J29"/>
  <c r="K29"/>
  <c r="L29"/>
  <c r="M29"/>
  <c r="N29"/>
  <c r="O29"/>
  <c r="P29"/>
  <c r="Q29"/>
  <c r="R29"/>
  <c r="S29"/>
  <c r="T29"/>
  <c r="U29"/>
  <c r="Y29"/>
  <c r="Z29"/>
  <c r="AA29"/>
  <c r="AB29"/>
  <c r="AC29"/>
  <c r="AD29"/>
  <c r="AE29"/>
  <c r="AF29"/>
  <c r="AG29"/>
  <c r="AH29"/>
  <c r="AI29"/>
  <c r="AL29"/>
  <c r="BZ28"/>
  <c r="BY28"/>
  <c r="AU28"/>
  <c r="BS28" s="1"/>
  <c r="H28"/>
  <c r="BZ27"/>
  <c r="BY27"/>
  <c r="AU27"/>
  <c r="BS27" s="1"/>
  <c r="H27"/>
  <c r="AU26"/>
  <c r="BS26" s="1"/>
  <c r="H26"/>
  <c r="X29"/>
  <c r="H25"/>
  <c r="H29" s="1"/>
  <c r="AY29" l="1"/>
  <c r="BW29" s="1"/>
  <c r="CA26"/>
  <c r="CC26" s="1"/>
  <c r="G29"/>
  <c r="BZ26"/>
  <c r="BY26"/>
  <c r="L24" i="9"/>
  <c r="P24" s="1"/>
  <c r="AK29" i="10"/>
  <c r="BZ25"/>
  <c r="AJ29"/>
  <c r="BY25"/>
  <c r="AN29"/>
  <c r="BL29" s="1"/>
  <c r="AT29"/>
  <c r="BR29" s="1"/>
  <c r="AS29"/>
  <c r="BQ29" s="1"/>
  <c r="AR29"/>
  <c r="BP29" s="1"/>
  <c r="AQ29"/>
  <c r="BO29" s="1"/>
  <c r="AP29"/>
  <c r="BN29" s="1"/>
  <c r="AO29"/>
  <c r="BM29" s="1"/>
  <c r="AU29"/>
  <c r="BS29" s="1"/>
  <c r="AU25"/>
  <c r="BS25" s="1"/>
  <c r="AX29"/>
  <c r="BV29" s="1"/>
  <c r="AW29"/>
  <c r="BU29" s="1"/>
  <c r="AV29"/>
  <c r="BT29" s="1"/>
  <c r="P23" i="9"/>
  <c r="D11" i="11"/>
  <c r="C11"/>
  <c r="H16" i="10"/>
  <c r="H17"/>
  <c r="H18"/>
  <c r="H19"/>
  <c r="H20"/>
  <c r="G20" s="1"/>
  <c r="H15"/>
  <c r="CA29" l="1"/>
  <c r="CC29" s="1"/>
  <c r="P27" i="9"/>
  <c r="BY29" i="10"/>
  <c r="L27" i="9"/>
  <c r="F13" i="11" s="1"/>
  <c r="BZ29" i="10"/>
  <c r="G15"/>
  <c r="BZ15" s="1"/>
  <c r="H22"/>
  <c r="C10" i="11"/>
  <c r="G18" i="10"/>
  <c r="G19"/>
  <c r="G17"/>
  <c r="CA17" s="1"/>
  <c r="CC17" s="1"/>
  <c r="G16"/>
  <c r="D10" i="11"/>
  <c r="AT22" i="10"/>
  <c r="BR22" s="1"/>
  <c r="AS22"/>
  <c r="BQ22" s="1"/>
  <c r="AR22"/>
  <c r="BP22" s="1"/>
  <c r="AQ22"/>
  <c r="BO22" s="1"/>
  <c r="AP22"/>
  <c r="BN22" s="1"/>
  <c r="AO22"/>
  <c r="BM22" s="1"/>
  <c r="AX22"/>
  <c r="BV22" s="1"/>
  <c r="AW22"/>
  <c r="BU22" s="1"/>
  <c r="AV22"/>
  <c r="BT22" s="1"/>
  <c r="CA15" l="1"/>
  <c r="CC15" s="1"/>
  <c r="G22"/>
  <c r="CA22" s="1"/>
  <c r="CC22" s="1"/>
  <c r="L13" i="9"/>
  <c r="BY15" i="10"/>
  <c r="P13" i="9"/>
  <c r="BZ18" i="10"/>
  <c r="CA18"/>
  <c r="CC18" s="1"/>
  <c r="BZ16"/>
  <c r="CA16"/>
  <c r="CC16" s="1"/>
  <c r="BZ19"/>
  <c r="CA19"/>
  <c r="CC19" s="1"/>
  <c r="BZ20"/>
  <c r="CA20"/>
  <c r="CC20" s="1"/>
  <c r="BZ17"/>
  <c r="L14" i="9"/>
  <c r="P14" s="1"/>
  <c r="BY16" i="10"/>
  <c r="L17" i="9"/>
  <c r="P17" s="1"/>
  <c r="BY19" i="10"/>
  <c r="L18" i="9"/>
  <c r="P18" s="1"/>
  <c r="BY20" i="10"/>
  <c r="L15" i="9"/>
  <c r="P15" s="1"/>
  <c r="BY17" i="10"/>
  <c r="L16" i="9"/>
  <c r="P16" s="1"/>
  <c r="BY18" i="10"/>
  <c r="P20" i="9" l="1"/>
  <c r="L20"/>
  <c r="F11" i="11" s="1"/>
  <c r="J14" i="9"/>
  <c r="J20" s="1"/>
  <c r="AY16" i="10" l="1"/>
  <c r="BW16" s="1"/>
  <c r="AN16"/>
  <c r="BL16" s="1"/>
  <c r="AY22" l="1"/>
  <c r="BW22" s="1"/>
  <c r="AN22"/>
  <c r="BL22" s="1"/>
  <c r="H10" i="6" l="1"/>
  <c r="I11"/>
  <c r="I10" l="1"/>
  <c r="O20" i="7" l="1"/>
  <c r="P20"/>
  <c r="Q20"/>
  <c r="J20"/>
  <c r="C11" i="6" s="1"/>
  <c r="K20" i="7"/>
  <c r="L20"/>
  <c r="M20"/>
  <c r="D11" i="6" s="1"/>
  <c r="D10" l="1"/>
  <c r="C10"/>
  <c r="N16" i="7" l="1"/>
  <c r="R16" s="1"/>
  <c r="N15"/>
  <c r="R15" s="1"/>
  <c r="N19"/>
  <c r="R19" s="1"/>
  <c r="N18"/>
  <c r="R18" s="1"/>
  <c r="N17"/>
  <c r="N14"/>
  <c r="S15" l="1"/>
  <c r="V15" s="1"/>
  <c r="N20"/>
  <c r="M11" i="6" s="1"/>
  <c r="N11" s="1"/>
  <c r="S18" i="7"/>
  <c r="V18" s="1"/>
  <c r="S16"/>
  <c r="V16" s="1"/>
  <c r="S19"/>
  <c r="V19" s="1"/>
  <c r="R17"/>
  <c r="S17"/>
  <c r="V17" s="1"/>
  <c r="R14"/>
  <c r="S14"/>
  <c r="V14" s="1"/>
  <c r="S20" l="1"/>
  <c r="V20" s="1"/>
  <c r="R20"/>
  <c r="AU19" i="10" l="1"/>
  <c r="BS19" s="1"/>
  <c r="AU18"/>
  <c r="BS18" s="1"/>
  <c r="AU20" l="1"/>
  <c r="BS20" s="1"/>
  <c r="AU15"/>
  <c r="BS15" s="1"/>
  <c r="AU16"/>
  <c r="BS16" s="1"/>
  <c r="AU17"/>
  <c r="BS17" s="1"/>
  <c r="BZ22"/>
  <c r="BY22"/>
  <c r="AU22" l="1"/>
  <c r="BS22" s="1"/>
  <c r="M10" i="6" l="1"/>
  <c r="N10" l="1"/>
  <c r="F10" i="11" l="1"/>
  <c r="Q10" i="6" l="1"/>
  <c r="F14" i="11"/>
  <c r="D14"/>
  <c r="E14"/>
</calcChain>
</file>

<file path=xl/sharedStrings.xml><?xml version="1.0" encoding="utf-8"?>
<sst xmlns="http://schemas.openxmlformats.org/spreadsheetml/2006/main" count="490" uniqueCount="190">
  <si>
    <t>кв,м</t>
  </si>
  <si>
    <t>Утепление  фасадов</t>
  </si>
  <si>
    <t>Пер-во невент. крыши на вент. крышу, устр-во выходов на кровлю</t>
  </si>
  <si>
    <t>Установка коллектив-ных (общедо-мовых) ПУ и УУ</t>
  </si>
  <si>
    <t>Другие виды</t>
  </si>
  <si>
    <t>Перечень многоквартирных домов Брянской области, включенных в краткосрочный план, с указанием видов и стоимости услуг и (или) работ по капитальному ремонту</t>
  </si>
  <si>
    <t>Количество жителей, зарегистриро-ванных в МКД на дату утверждения краткосроч-ного плана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</si>
  <si>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</si>
  <si>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</si>
  <si>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</si>
  <si>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</si>
  <si>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</si>
  <si>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</si>
  <si>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</si>
  <si>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</si>
  <si>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</si>
  <si>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</si>
  <si>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</si>
  <si>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</si>
  <si>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</si>
  <si>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</si>
  <si>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</si>
  <si>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</si>
  <si>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</si>
  <si>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</si>
  <si>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</si>
  <si>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</si>
  <si>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</si>
  <si>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</si>
  <si>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кирпичные</t>
  </si>
  <si>
    <t>1956</t>
  </si>
  <si>
    <t>панельные</t>
  </si>
  <si>
    <t>Стоимость капитального ремонта ВСЕГО</t>
  </si>
  <si>
    <t>Виды, установленные нормативным правовым актом субъекта РФ</t>
  </si>
  <si>
    <t>Ремонт внутридомовых инженерных систем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</si>
  <si>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</si>
  <si>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</si>
  <si>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</si>
  <si>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</si>
  <si>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</si>
  <si>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</si>
  <si>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Наименование МО</t>
  </si>
  <si>
    <t>Количество МКД</t>
  </si>
  <si>
    <t>I квартал</t>
  </si>
  <si>
    <t>II квартал</t>
  </si>
  <si>
    <t>III квартал</t>
  </si>
  <si>
    <t>IV квартал</t>
  </si>
  <si>
    <t>Приложение №2 к постановлению Правительства Брянской области  от                                    №</t>
  </si>
  <si>
    <t>плоская</t>
  </si>
  <si>
    <t>скатная</t>
  </si>
  <si>
    <t>1958</t>
  </si>
  <si>
    <t>12.2017</t>
  </si>
  <si>
    <t>Итого по муниципальному образованию городской округ "город Фокино"</t>
  </si>
  <si>
    <t>Муниципальное образование городской округ "город Фокино"</t>
  </si>
  <si>
    <t>крупноблочные (ячеистый бетон)</t>
  </si>
  <si>
    <t>г. Фокино, ул. Калинина, д. 7</t>
  </si>
  <si>
    <t>г. Фокино, ул. Калинина, д. 14</t>
  </si>
  <si>
    <t>г. Фокино, ул. Калинина, д. 12</t>
  </si>
  <si>
    <t>г. Фокино, ул. Карла Маркса, д. 19</t>
  </si>
  <si>
    <t>г. Фокино, ул. Карла Маркса, д. 21</t>
  </si>
  <si>
    <t>г. Фокино, ул. Карла Маркса, д. 30</t>
  </si>
  <si>
    <t>руб,</t>
  </si>
  <si>
    <t>Приложение №1 к постановлению Правительства Брянской области  от                                    №</t>
  </si>
  <si>
    <t>Год</t>
  </si>
  <si>
    <t>Материал стен</t>
  </si>
  <si>
    <t>Количество этажей</t>
  </si>
  <si>
    <t>Количество подъездов</t>
  </si>
  <si>
    <t>Площадь помещений МКД</t>
  </si>
  <si>
    <t>Количество жителей, зарегистрированных в МКД на дату утверждения краткосрочного плана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</si>
  <si>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</si>
  <si>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</si>
  <si>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</si>
  <si>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 том числе жилых помещений, находящихся в собственности граждан</t>
  </si>
  <si>
    <t>руб./кв.м</t>
  </si>
  <si>
    <t>Х</t>
  </si>
  <si>
    <t>№ пп</t>
  </si>
  <si>
    <t>всего</t>
  </si>
  <si>
    <t xml:space="preserve">                                                      Приложение 2 
к краткосрочному (2017 год) плану реализации региональной программы «Проведение капитального ремонта общего имущества многоквартирных домов на территории Брянской области» (2014 – 2043 годы)</t>
  </si>
  <si>
    <t>Виды, установленные ч. 1 ст. 166 Жилищного кодекса Российской Федерации</t>
  </si>
  <si>
    <t>кв. м</t>
  </si>
  <si>
    <t>куб. м</t>
  </si>
  <si>
    <t>ввода в эксплуатацию</t>
  </si>
  <si>
    <t>завершения последнего капитального ремонта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</si>
  <si>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</si>
  <si>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</si>
  <si>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</si>
  <si>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</si>
  <si>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</si>
  <si>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 xml:space="preserve">ВИД ремонта для ПРИЛОЖЕНИЯ 2 </t>
  </si>
  <si>
    <t>Вид кровли</t>
  </si>
  <si>
    <t>12.2018</t>
  </si>
  <si>
    <t>12.2019</t>
  </si>
  <si>
    <t>1965</t>
  </si>
  <si>
    <t>1955</t>
  </si>
  <si>
    <t>1967</t>
  </si>
  <si>
    <t>1952</t>
  </si>
  <si>
    <t>1961</t>
  </si>
  <si>
    <t>г. Фокино, ул. Карла Маркса, д. 7</t>
  </si>
  <si>
    <t>г. Фокино, ул. Карла Маркса, д. 10</t>
  </si>
  <si>
    <t>г. Фокино, ул. Островского, д. 1</t>
  </si>
  <si>
    <t>г. Фокино, ул. Островского, д. 2</t>
  </si>
  <si>
    <t>г. Фокино, ул. Островского, д. 4</t>
  </si>
  <si>
    <t>г. Фокино, ул. Скрябина, д. 2</t>
  </si>
  <si>
    <t>1950</t>
  </si>
  <si>
    <t>1953</t>
  </si>
  <si>
    <t>г. Фокино, ул. Гайдара, д. 2</t>
  </si>
  <si>
    <t>г. Фокино, ул. Гайдара, д. 11</t>
  </si>
  <si>
    <t>г. Фокино, ул. Калинина, д. 9</t>
  </si>
  <si>
    <t>г. Фокино, ул. Калинина, д. 10</t>
  </si>
  <si>
    <t>г. Фокино, ул. Калинина, д. 17</t>
  </si>
  <si>
    <t>ПК</t>
  </si>
  <si>
    <t>СК</t>
  </si>
  <si>
    <t>2017 год</t>
  </si>
  <si>
    <t>2019 год</t>
  </si>
  <si>
    <t>№ п/п</t>
  </si>
  <si>
    <t>Всего:</t>
  </si>
  <si>
    <t>Муниципальное образование "Городской округ "город Фокино"</t>
  </si>
  <si>
    <t>2017 г.</t>
  </si>
  <si>
    <t>2018 год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</si>
  <si>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</si>
  <si>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</si>
  <si>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</si>
  <si>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</si>
  <si>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</si>
  <si>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</si>
  <si>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</si>
  <si>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</si>
  <si>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Удельная стоимость услуг и (или) работ по капитальному ремонту общего имущества в МКД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</si>
  <si>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</si>
  <si>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</si>
  <si>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</si>
  <si>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</si>
  <si>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</si>
  <si>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</si>
  <si>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</si>
  <si>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 xml:space="preserve">руб./кв. м </t>
  </si>
  <si>
    <t>руб./п.м</t>
  </si>
  <si>
    <t>(руб./лифт)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</si>
  <si>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</si>
  <si>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</si>
  <si>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</si>
  <si>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</si>
  <si>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Предельная стоимость услуг и (или) работ по капитальному ремонту общего имущества в МКД (при ремонте электроснабжения)</t>
  </si>
  <si>
    <t>при ремонте электроснабжения</t>
  </si>
  <si>
    <t>при ремонте отопления и теплоснабжения</t>
  </si>
  <si>
    <t>при ремонте газоснабжения</t>
  </si>
  <si>
    <t>при ремонте холодного водоснабжения</t>
  </si>
  <si>
    <t>при ремонте горячего водоснабжения</t>
  </si>
  <si>
    <t>при ремонте канализации и водоотведения</t>
  </si>
  <si>
    <t>при ремонте или замене лифтового оборудования</t>
  </si>
  <si>
    <t>при ремонте крыши</t>
  </si>
  <si>
    <t>при ремонте подвальных помещений</t>
  </si>
  <si>
    <t>при ремонте фасада</t>
  </si>
  <si>
    <t>при переустройстве невентилируемой крыши на вентилируемую крышу, устройстве выходов на кровлю</t>
  </si>
  <si>
    <t>при установке коллективных (общедомовых) ПУ и УУ</t>
  </si>
  <si>
    <t>руб./лифт</t>
  </si>
  <si>
    <t>2019 г.</t>
  </si>
  <si>
    <t>2018 г.</t>
  </si>
  <si>
    <t>Сравнение предельной и удельной стоимостей</t>
  </si>
  <si>
    <t>Тип кровли (ПК - плоская; СК - скатная)</t>
  </si>
  <si>
    <t>Процент ПСД от общей стоимости</t>
  </si>
  <si>
    <t>Процент СК от общей стоимости</t>
  </si>
  <si>
    <t>Общая удельная</t>
  </si>
  <si>
    <t>Общая предельная</t>
  </si>
  <si>
    <t>Разница ("+" - превышение)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</si>
  <si>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</si>
  <si>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</si>
  <si>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</si>
  <si>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</si>
  <si>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</si>
  <si>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</si>
  <si>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Перечень многоквартирных домов Брянской области, включенных в краткосрочный план (этап 2017 года)</t>
  </si>
  <si>
    <t>Перечень многоквартирных домов Брянской области, включенных в краткосрочный план (этап 2017 года), с указанием видов и стоимости услуг и (или) работ по капитальному ремонту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</si>
  <si>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(этап 2017 года)</t>
  </si>
  <si>
    <t>Перечень многоквартирных домов Брянской области, включенных в краткосрочный план (этап 2018-2019 годов)</t>
  </si>
  <si>
    <t xml:space="preserve">Перечень многоквартирных домов Брянской области, включенных в краткосрочный план (этап 2018-2019 годов), с указанием видов и стоимости услуг и (или) работ по капитальному ремонту </t>
  </si>
  <si>
    <t>Планируемые показатели выполнения работ по капитальному ремонту многоквартирных домов Брянской области, включенных в краткосрочный план (этап 2018-2019 годов)</t>
  </si>
  <si>
    <t>Итого по муниципальному образованию</t>
  </si>
  <si>
    <t xml:space="preserve">              Приложение 1                                                                                                 к постановлению  администрации города Фокино                                                                                             от 25.07.2018 г. № 466-П</t>
  </si>
  <si>
    <t>(приложение 1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городской окург "город Фокино")</t>
  </si>
  <si>
    <t xml:space="preserve">              Приложение 2                                                                                                 к постановлению администраци города Фокинои                                                         Брянской области                                                                                             от 25.07.2018 г. № 466-П</t>
  </si>
  <si>
    <t>(приложение 2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городской округ "город Фокино"</t>
  </si>
  <si>
    <t xml:space="preserve">              Приложение 3                                                                                                 к постановлению админитстрации города Фокино                                                                                            от  25.07.2018г. № 466-П</t>
  </si>
  <si>
    <t>(приложение 3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городской округ "город Фокино"</t>
  </si>
  <si>
    <t>Приложение 1.1                                                                                                 к постановлению администрации города Фокино                                                                                             от 25.07. 2018 г. № 466-П</t>
  </si>
  <si>
    <t>(приложение 4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городской округ "город Фокино")</t>
  </si>
  <si>
    <t xml:space="preserve">Приложение 2.1                                                                                                 к постановлению  администрации города Фокино                                                                                            от 25.07.2018 г. № 466-П </t>
  </si>
  <si>
    <t>(приложение 5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 городской округ "город Фокино"</t>
  </si>
  <si>
    <t>Приложение 3.1                                                                                                 к постановлению администрации города Фокино                                                                                             от 25.07.2018 г. № 466-П</t>
  </si>
  <si>
    <t>(приложение 6 к краткосрочному (2017-2019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 на территории муниципального образования городской округ "город Фокино"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</si>
</sst>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&quot;р.&quot;"/>
  </numFmts>
  <fonts count="66">
    <font>
      <sz val="10"/>
      <name val="Times New Roman"/>
    </font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Arial Narrow"/>
      <family val="2"/>
      <charset val="204"/>
    </font>
    <font>
      <sz val="6"/>
      <name val="Arial Narrow"/>
      <family val="2"/>
      <charset val="204"/>
    </font>
    <font>
      <sz val="6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7"/>
      <color indexed="8"/>
      <name val="Arial Narrow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sz val="9"/>
      <name val="Times New Roman"/>
      <family val="1"/>
      <charset val="204"/>
    </font>
    <font>
      <b/>
      <sz val="10"/>
      <name val="Arial Narrow"/>
      <family val="2"/>
      <charset val="204"/>
    </font>
    <font>
      <sz val="7"/>
      <name val="Arial"/>
      <family val="2"/>
      <charset val="204"/>
    </font>
    <font>
      <b/>
      <sz val="7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7"/>
      <color theme="1"/>
      <name val="Arial Narrow"/>
      <family val="2"/>
      <charset val="204"/>
    </font>
    <font>
      <sz val="7"/>
      <color theme="1"/>
      <name val="Times New Roman"/>
      <family val="1"/>
      <charset val="204"/>
    </font>
    <font>
      <b/>
      <sz val="10"/>
      <color theme="1"/>
      <name val="Arial Narrow"/>
      <family val="2"/>
      <charset val="204"/>
    </font>
    <font>
      <b/>
      <sz val="7"/>
      <color theme="1"/>
      <name val="Arial Narrow"/>
      <family val="2"/>
      <charset val="204"/>
    </font>
    <font>
      <sz val="10"/>
      <name val="Times New Roman"/>
      <family val="1"/>
      <charset val="204"/>
    </font>
    <font>
      <b/>
      <sz val="9"/>
      <name val="Arial Narrow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0" tint="-4.9989318521683403E-2"/>
      <name val="Arial Narrow"/>
      <family val="2"/>
      <charset val="204"/>
    </font>
    <font>
      <b/>
      <sz val="7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</fonts>
  <fills count="8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436">
    <xf numFmtId="0" fontId="0" fillId="0" borderId="0" applyNumberFormat="0" applyBorder="0" applyProtection="0">
      <alignment horizontal="left" vertical="center" wrapText="1"/>
    </xf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0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1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5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6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7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8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39" fillId="59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0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1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2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3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4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40" fillId="65" borderId="0" applyNumberFormat="0" applyBorder="0" applyAlignment="0" applyProtection="0"/>
    <xf numFmtId="0" fontId="6" fillId="0" borderId="0"/>
    <xf numFmtId="0" fontId="37" fillId="0" borderId="0"/>
    <xf numFmtId="0" fontId="7" fillId="34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7" fillId="27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40" fillId="66" borderId="0" applyNumberFormat="0" applyBorder="0" applyAlignment="0" applyProtection="0"/>
    <xf numFmtId="0" fontId="7" fillId="35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7" fillId="36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40" fillId="67" borderId="0" applyNumberFormat="0" applyBorder="0" applyAlignment="0" applyProtection="0"/>
    <xf numFmtId="0" fontId="7" fillId="37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7" fillId="3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40" fillId="68" borderId="0" applyNumberFormat="0" applyBorder="0" applyAlignment="0" applyProtection="0"/>
    <xf numFmtId="0" fontId="7" fillId="2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7" fillId="3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40" fillId="69" borderId="0" applyNumberFormat="0" applyBorder="0" applyAlignment="0" applyProtection="0"/>
    <xf numFmtId="0" fontId="7" fillId="31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7" fillId="27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40" fillId="70" borderId="0" applyNumberFormat="0" applyBorder="0" applyAlignment="0" applyProtection="0"/>
    <xf numFmtId="0" fontId="7" fillId="40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7" fillId="4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40" fillId="71" borderId="0" applyNumberFormat="0" applyBorder="0" applyAlignment="0" applyProtection="0"/>
    <xf numFmtId="0" fontId="8" fillId="15" borderId="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8" fillId="6" borderId="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41" fillId="72" borderId="21" applyNumberFormat="0" applyAlignment="0" applyProtection="0"/>
    <xf numFmtId="0" fontId="9" fillId="42" borderId="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9" fillId="43" borderId="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9" fillId="42" borderId="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42" fillId="73" borderId="22" applyNumberFormat="0" applyAlignment="0" applyProtection="0"/>
    <xf numFmtId="0" fontId="10" fillId="42" borderId="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10" fillId="43" borderId="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10" fillId="42" borderId="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43" fillId="73" borderId="21" applyNumberFormat="0" applyAlignment="0" applyProtection="0"/>
    <xf numFmtId="0" fontId="11" fillId="0" borderId="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11" fillId="0" borderId="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12" fillId="0" borderId="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12" fillId="0" borderId="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13" fillId="0" borderId="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13" fillId="0" borderId="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1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14" fillId="0" borderId="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47" fillId="0" borderId="26" applyNumberFormat="0" applyFill="0" applyAlignment="0" applyProtection="0"/>
    <xf numFmtId="0" fontId="15" fillId="44" borderId="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15" fillId="45" borderId="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48" fillId="74" borderId="27" applyNumberFormat="0" applyAlignment="0" applyProtection="0"/>
    <xf numFmtId="0" fontId="16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17" fillId="22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50" fillId="75" borderId="0" applyNumberFormat="0" applyBorder="0" applyAlignment="0" applyProtection="0"/>
    <xf numFmtId="0" fontId="6" fillId="0" borderId="0"/>
    <xf numFmtId="0" fontId="6" fillId="0" borderId="0"/>
    <xf numFmtId="0" fontId="18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25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18" fillId="0" borderId="0"/>
    <xf numFmtId="0" fontId="1" fillId="0" borderId="0"/>
    <xf numFmtId="0" fontId="6" fillId="0" borderId="0"/>
    <xf numFmtId="0" fontId="1" fillId="0" borderId="0"/>
    <xf numFmtId="0" fontId="31" fillId="0" borderId="0"/>
    <xf numFmtId="0" fontId="1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32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1" fillId="0" borderId="0"/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38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6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34" fillId="0" borderId="0">
      <alignment horizontal="left"/>
    </xf>
    <xf numFmtId="0" fontId="19" fillId="5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19" fillId="7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51" fillId="76" borderId="0" applyNumberFormat="0" applyBorder="0" applyAlignment="0" applyProtection="0"/>
    <xf numFmtId="0" fontId="2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6" fillId="47" borderId="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6" fillId="47" borderId="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6" fillId="47" borderId="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0" fontId="39" fillId="77" borderId="28" applyNumberFormat="0" applyFon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5" fillId="0" borderId="0" applyFill="0" applyBorder="0" applyProtection="0">
      <alignment horizontal="left" vertical="center" wrapText="1"/>
    </xf>
    <xf numFmtId="0" fontId="21" fillId="0" borderId="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21" fillId="0" borderId="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53" fillId="0" borderId="29" applyNumberFormat="0" applyFill="0" applyAlignment="0" applyProtection="0"/>
    <xf numFmtId="0" fontId="33" fillId="0" borderId="0"/>
    <xf numFmtId="0" fontId="22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0" fontId="23" fillId="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23" fillId="10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0" fontId="55" fillId="78" borderId="0" applyNumberFormat="0" applyBorder="0" applyAlignment="0" applyProtection="0"/>
    <xf numFmtId="164" fontId="60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7" fillId="26" borderId="0" applyNumberFormat="0" applyBorder="0" applyAlignment="0" applyProtection="0"/>
    <xf numFmtId="0" fontId="7" fillId="19" borderId="0" applyNumberFormat="0" applyBorder="0" applyAlignment="0" applyProtection="0"/>
    <xf numFmtId="0" fontId="7" fillId="21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5" fillId="0" borderId="0">
      <alignment horizontal="right" vertical="top" wrapText="1"/>
    </xf>
    <xf numFmtId="0" fontId="1" fillId="0" borderId="0"/>
  </cellStyleXfs>
  <cellXfs count="254">
    <xf numFmtId="0" fontId="0" fillId="0" borderId="0" xfId="0">
      <alignment horizontal="left" vertical="center" wrapText="1"/>
    </xf>
    <xf numFmtId="0" fontId="5" fillId="0" borderId="0" xfId="0" applyFont="1">
      <alignment horizontal="left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justify" wrapText="1"/>
    </xf>
    <xf numFmtId="4" fontId="0" fillId="0" borderId="0" xfId="0" applyNumberForma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0" fillId="0" borderId="0" xfId="0" applyFill="1" applyBorder="1">
      <alignment horizontal="left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2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>
      <alignment horizontal="left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0" fontId="24" fillId="0" borderId="10" xfId="2134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4" fontId="0" fillId="0" borderId="0" xfId="0" applyNumberFormat="1" applyFill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165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1" fontId="28" fillId="0" borderId="0" xfId="0" applyNumberFormat="1" applyFont="1" applyFill="1" applyBorder="1" applyAlignment="1">
      <alignment horizontal="center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56" fillId="0" borderId="0" xfId="0" applyFont="1" applyFill="1">
      <alignment horizontal="left" vertical="center" wrapText="1"/>
    </xf>
    <xf numFmtId="0" fontId="56" fillId="0" borderId="0" xfId="0" applyFont="1" applyFill="1" applyAlignment="1">
      <alignment vertical="center" wrapText="1"/>
    </xf>
    <xf numFmtId="165" fontId="56" fillId="0" borderId="0" xfId="0" applyNumberFormat="1" applyFont="1" applyFill="1" applyAlignment="1">
      <alignment horizontal="center" vertical="center" wrapText="1"/>
    </xf>
    <xf numFmtId="49" fontId="56" fillId="0" borderId="0" xfId="0" applyNumberFormat="1" applyFont="1" applyFill="1" applyAlignment="1">
      <alignment horizontal="center" vertical="center" wrapText="1"/>
    </xf>
    <xf numFmtId="0" fontId="56" fillId="0" borderId="0" xfId="0" applyFont="1" applyFill="1" applyAlignment="1">
      <alignment horizontal="right" vertical="center" wrapText="1"/>
    </xf>
    <xf numFmtId="165" fontId="56" fillId="0" borderId="0" xfId="0" applyNumberFormat="1" applyFont="1" applyFill="1" applyBorder="1" applyAlignment="1">
      <alignment horizontal="center" vertical="center" wrapText="1"/>
    </xf>
    <xf numFmtId="0" fontId="56" fillId="0" borderId="0" xfId="0" applyNumberFormat="1" applyFont="1" applyFill="1" applyBorder="1" applyAlignment="1">
      <alignment horizontal="center" vertical="center" wrapText="1"/>
    </xf>
    <xf numFmtId="4" fontId="56" fillId="0" borderId="0" xfId="0" applyNumberFormat="1" applyFont="1" applyFill="1" applyBorder="1" applyAlignment="1">
      <alignment horizontal="center" vertical="center" wrapText="1"/>
    </xf>
    <xf numFmtId="49" fontId="56" fillId="0" borderId="0" xfId="0" applyNumberFormat="1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vertical="center" wrapText="1"/>
    </xf>
    <xf numFmtId="0" fontId="56" fillId="0" borderId="10" xfId="0" applyNumberFormat="1" applyFont="1" applyFill="1" applyBorder="1" applyAlignment="1">
      <alignment horizontal="center" vertical="center" wrapText="1"/>
    </xf>
    <xf numFmtId="3" fontId="56" fillId="0" borderId="10" xfId="0" applyNumberFormat="1" applyFont="1" applyFill="1" applyBorder="1" applyAlignment="1">
      <alignment horizontal="center" vertical="center" wrapText="1"/>
    </xf>
    <xf numFmtId="49" fontId="56" fillId="0" borderId="10" xfId="0" applyNumberFormat="1" applyFont="1" applyFill="1" applyBorder="1" applyAlignment="1">
      <alignment horizontal="center" vertical="center" wrapText="1"/>
    </xf>
    <xf numFmtId="4" fontId="56" fillId="0" borderId="0" xfId="0" applyNumberFormat="1" applyFont="1" applyFill="1">
      <alignment horizontal="left" vertical="center" wrapText="1"/>
    </xf>
    <xf numFmtId="166" fontId="56" fillId="0" borderId="0" xfId="0" applyNumberFormat="1" applyFont="1" applyFill="1">
      <alignment horizontal="left" vertical="center" wrapText="1"/>
    </xf>
    <xf numFmtId="4" fontId="56" fillId="0" borderId="0" xfId="0" applyNumberFormat="1" applyFont="1" applyFill="1" applyAlignment="1">
      <alignment horizontal="center" vertical="center" wrapText="1"/>
    </xf>
    <xf numFmtId="4" fontId="56" fillId="0" borderId="0" xfId="0" applyNumberFormat="1" applyFont="1" applyFill="1" applyAlignment="1">
      <alignment horizontal="right" vertical="center" wrapText="1"/>
    </xf>
    <xf numFmtId="0" fontId="56" fillId="0" borderId="10" xfId="0" applyFont="1" applyFill="1" applyBorder="1" applyAlignment="1">
      <alignment vertical="center" wrapText="1"/>
    </xf>
    <xf numFmtId="0" fontId="56" fillId="0" borderId="0" xfId="0" applyFont="1" applyFill="1" applyBorder="1">
      <alignment horizontal="left" vertical="center" wrapText="1"/>
    </xf>
    <xf numFmtId="4" fontId="56" fillId="0" borderId="11" xfId="0" applyNumberFormat="1" applyFont="1" applyFill="1" applyBorder="1" applyAlignment="1">
      <alignment horizontal="center" vertical="center" wrapText="1"/>
    </xf>
    <xf numFmtId="4" fontId="56" fillId="0" borderId="10" xfId="2041" applyNumberFormat="1" applyFont="1" applyFill="1" applyBorder="1" applyAlignment="1">
      <alignment horizontal="center" vertical="center" wrapText="1"/>
    </xf>
    <xf numFmtId="0" fontId="56" fillId="0" borderId="10" xfId="2051" applyFont="1" applyFill="1" applyBorder="1" applyAlignment="1">
      <alignment horizontal="center" vertical="center" wrapText="1"/>
    </xf>
    <xf numFmtId="4" fontId="56" fillId="0" borderId="10" xfId="2053" applyNumberFormat="1" applyFont="1" applyFill="1" applyBorder="1" applyAlignment="1">
      <alignment horizontal="center" vertical="center" wrapText="1"/>
    </xf>
    <xf numFmtId="4" fontId="56" fillId="0" borderId="10" xfId="2076" applyNumberFormat="1" applyFont="1" applyFill="1" applyBorder="1" applyAlignment="1">
      <alignment horizontal="center" vertical="center" wrapText="1"/>
    </xf>
    <xf numFmtId="0" fontId="56" fillId="0" borderId="0" xfId="0" applyNumberFormat="1" applyFont="1" applyFill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56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vertical="center" wrapText="1"/>
    </xf>
    <xf numFmtId="4" fontId="25" fillId="0" borderId="0" xfId="0" applyNumberFormat="1" applyFont="1" applyFill="1" applyBorder="1" applyAlignment="1">
      <alignment horizontal="right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0" applyFont="1" applyFill="1" applyAlignment="1">
      <alignment wrapText="1" shrinkToFit="1"/>
    </xf>
    <xf numFmtId="0" fontId="3" fillId="0" borderId="0" xfId="0" applyFont="1" applyFill="1" applyBorder="1">
      <alignment horizontal="left" vertical="center" wrapText="1"/>
    </xf>
    <xf numFmtId="0" fontId="59" fillId="0" borderId="0" xfId="0" applyFont="1" applyFill="1" applyBorder="1" applyAlignment="1">
      <alignment vertical="center" wrapText="1"/>
    </xf>
    <xf numFmtId="0" fontId="56" fillId="0" borderId="10" xfId="2104" applyFont="1" applyFill="1" applyBorder="1" applyAlignment="1">
      <alignment horizontal="left" vertical="center" wrapText="1"/>
    </xf>
    <xf numFmtId="0" fontId="56" fillId="0" borderId="10" xfId="2105" applyFont="1" applyFill="1" applyBorder="1" applyAlignment="1">
      <alignment horizontal="center" vertical="center" wrapText="1"/>
    </xf>
    <xf numFmtId="0" fontId="56" fillId="0" borderId="10" xfId="2107" applyFont="1" applyFill="1" applyBorder="1" applyAlignment="1">
      <alignment horizontal="center" vertical="center" wrapText="1"/>
    </xf>
    <xf numFmtId="0" fontId="56" fillId="0" borderId="10" xfId="2107" applyNumberFormat="1" applyFont="1" applyFill="1" applyBorder="1" applyAlignment="1">
      <alignment horizontal="center" vertical="center" wrapText="1"/>
    </xf>
    <xf numFmtId="4" fontId="56" fillId="0" borderId="10" xfId="2107" applyNumberFormat="1" applyFont="1" applyFill="1" applyBorder="1" applyAlignment="1">
      <alignment horizontal="center" vertical="center" wrapText="1"/>
    </xf>
    <xf numFmtId="0" fontId="56" fillId="0" borderId="10" xfId="2108" applyFont="1" applyFill="1" applyBorder="1" applyAlignment="1">
      <alignment horizontal="left" vertical="center" wrapText="1"/>
    </xf>
    <xf numFmtId="49" fontId="25" fillId="0" borderId="0" xfId="0" applyNumberFormat="1" applyFont="1" applyFill="1" applyAlignment="1">
      <alignment horizontal="center" wrapText="1" shrinkToFi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56" fillId="0" borderId="10" xfId="2106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>
      <alignment horizontal="left" vertical="center" wrapText="1"/>
    </xf>
    <xf numFmtId="0" fontId="3" fillId="79" borderId="0" xfId="0" applyFont="1" applyFill="1" applyAlignment="1">
      <alignment horizontal="center" vertical="center" wrapText="1"/>
    </xf>
    <xf numFmtId="4" fontId="0" fillId="79" borderId="0" xfId="0" applyNumberFormat="1" applyFill="1" applyAlignment="1">
      <alignment horizontal="center" vertical="center" wrapText="1"/>
    </xf>
    <xf numFmtId="0" fontId="25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4" fontId="56" fillId="0" borderId="1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0" fillId="0" borderId="0" xfId="0" applyNumberFormat="1">
      <alignment horizontal="left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4" fontId="29" fillId="0" borderId="10" xfId="0" applyNumberFormat="1" applyFont="1" applyFill="1" applyBorder="1">
      <alignment horizontal="left" vertical="center" wrapText="1"/>
    </xf>
    <xf numFmtId="0" fontId="29" fillId="0" borderId="10" xfId="0" applyFont="1" applyFill="1" applyBorder="1">
      <alignment horizontal="left" vertical="center" wrapText="1"/>
    </xf>
    <xf numFmtId="0" fontId="56" fillId="0" borderId="10" xfId="0" applyFont="1" applyFill="1" applyBorder="1" applyAlignment="1">
      <alignment horizontal="left" vertical="center" wrapText="1"/>
    </xf>
    <xf numFmtId="0" fontId="56" fillId="0" borderId="10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  <xf numFmtId="4" fontId="56" fillId="0" borderId="10" xfId="0" applyNumberFormat="1" applyFont="1" applyFill="1" applyBorder="1" applyAlignment="1">
      <alignment horizontal="center" vertical="center" wrapText="1"/>
    </xf>
    <xf numFmtId="4" fontId="56" fillId="0" borderId="10" xfId="0" applyNumberFormat="1" applyFont="1" applyFill="1" applyBorder="1" applyAlignment="1">
      <alignment horizontal="center" vertical="center" textRotation="90" wrapText="1"/>
    </xf>
    <xf numFmtId="0" fontId="56" fillId="0" borderId="0" xfId="0" applyFont="1" applyFill="1" applyAlignment="1">
      <alignment horizontal="center" vertical="center" wrapText="1"/>
    </xf>
    <xf numFmtId="165" fontId="56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vertical="center" wrapText="1"/>
    </xf>
    <xf numFmtId="0" fontId="25" fillId="0" borderId="0" xfId="0" applyFont="1" applyFill="1" applyAlignment="1">
      <alignment horizontal="center" wrapText="1" shrinkToFit="1"/>
    </xf>
    <xf numFmtId="0" fontId="3" fillId="0" borderId="20" xfId="0" applyFont="1" applyFill="1" applyBorder="1">
      <alignment horizontal="left" vertical="center" wrapText="1"/>
    </xf>
    <xf numFmtId="4" fontId="28" fillId="0" borderId="0" xfId="0" applyNumberFormat="1" applyFont="1" applyFill="1" applyBorder="1" applyAlignment="1">
      <alignment horizontal="center" wrapText="1" shrinkToFit="1"/>
    </xf>
    <xf numFmtId="0" fontId="0" fillId="0" borderId="13" xfId="0" applyFill="1" applyBorder="1">
      <alignment horizontal="left" vertical="center" wrapText="1"/>
    </xf>
    <xf numFmtId="4" fontId="56" fillId="0" borderId="10" xfId="2106" applyNumberFormat="1" applyFont="1" applyFill="1" applyBorder="1" applyAlignment="1">
      <alignment horizontal="center" vertical="center" wrapText="1"/>
    </xf>
    <xf numFmtId="4" fontId="56" fillId="0" borderId="10" xfId="2051" applyNumberFormat="1" applyFont="1" applyFill="1" applyBorder="1" applyAlignment="1">
      <alignment horizontal="center" vertical="center" wrapText="1"/>
    </xf>
    <xf numFmtId="4" fontId="56" fillId="0" borderId="10" xfId="2105" applyNumberFormat="1" applyFont="1" applyFill="1" applyBorder="1" applyAlignment="1">
      <alignment horizontal="center" vertical="center" wrapText="1"/>
    </xf>
    <xf numFmtId="4" fontId="64" fillId="0" borderId="0" xfId="0" applyNumberFormat="1" applyFont="1" applyFill="1" applyBorder="1" applyAlignment="1">
      <alignment vertical="center" wrapText="1"/>
    </xf>
    <xf numFmtId="0" fontId="0" fillId="0" borderId="10" xfId="0" applyFill="1" applyBorder="1">
      <alignment horizontal="left" vertical="center" wrapText="1"/>
    </xf>
    <xf numFmtId="0" fontId="28" fillId="0" borderId="0" xfId="0" applyFont="1" applyFill="1" applyBorder="1" applyAlignment="1">
      <alignment horizontal="center" wrapText="1" shrinkToFit="1"/>
    </xf>
    <xf numFmtId="0" fontId="3" fillId="0" borderId="0" xfId="0" applyFont="1" applyFill="1" applyAlignment="1">
      <alignment horizontal="center" vertical="center" wrapText="1"/>
    </xf>
    <xf numFmtId="4" fontId="3" fillId="0" borderId="10" xfId="2403" applyNumberFormat="1" applyFont="1" applyFill="1" applyBorder="1" applyAlignment="1">
      <alignment horizontal="center" vertical="center" wrapText="1"/>
    </xf>
    <xf numFmtId="4" fontId="3" fillId="0" borderId="10" xfId="2403" applyNumberFormat="1" applyFont="1" applyFill="1" applyBorder="1" applyAlignment="1">
      <alignment horizontal="left" vertical="center" wrapText="1"/>
    </xf>
    <xf numFmtId="2" fontId="3" fillId="0" borderId="10" xfId="0" applyNumberFormat="1" applyFont="1" applyFill="1" applyBorder="1">
      <alignment horizontal="left" vertical="center" wrapText="1"/>
    </xf>
    <xf numFmtId="164" fontId="3" fillId="0" borderId="10" xfId="2403" applyFont="1" applyFill="1" applyBorder="1" applyAlignment="1">
      <alignment horizontal="left" vertical="center" wrapText="1"/>
    </xf>
    <xf numFmtId="4" fontId="56" fillId="0" borderId="0" xfId="2135" applyNumberFormat="1" applyFont="1" applyFill="1" applyBorder="1" applyAlignment="1">
      <alignment horizontal="center" vertical="center"/>
    </xf>
    <xf numFmtId="0" fontId="0" fillId="0" borderId="0" xfId="0" applyNumberFormat="1" applyFill="1">
      <alignment horizontal="left" vertical="center" wrapText="1"/>
    </xf>
    <xf numFmtId="0" fontId="25" fillId="0" borderId="0" xfId="0" applyFont="1" applyFill="1" applyAlignment="1">
      <alignment horizontal="center" vertical="center" wrapText="1" shrinkToFit="1"/>
    </xf>
    <xf numFmtId="0" fontId="3" fillId="0" borderId="0" xfId="0" applyFont="1" applyFill="1" applyAlignment="1">
      <alignment horizontal="center" vertical="center" wrapText="1"/>
    </xf>
    <xf numFmtId="0" fontId="62" fillId="0" borderId="0" xfId="0" applyFont="1" applyFill="1" applyAlignment="1">
      <alignment vertical="center" wrapText="1"/>
    </xf>
    <xf numFmtId="4" fontId="65" fillId="0" borderId="0" xfId="0" applyNumberFormat="1" applyFont="1" applyFill="1" applyAlignment="1">
      <alignment vertical="center" wrapText="1"/>
    </xf>
    <xf numFmtId="4" fontId="35" fillId="0" borderId="0" xfId="0" applyNumberFormat="1" applyFont="1" applyFill="1" applyBorder="1" applyAlignment="1">
      <alignment vertical="center" wrapText="1"/>
    </xf>
    <xf numFmtId="0" fontId="56" fillId="0" borderId="10" xfId="0" applyFont="1" applyFill="1" applyBorder="1" applyAlignment="1">
      <alignment horizontal="left" vertical="center" wrapText="1"/>
    </xf>
    <xf numFmtId="4" fontId="56" fillId="0" borderId="10" xfId="0" applyNumberFormat="1" applyFont="1" applyFill="1" applyBorder="1" applyAlignment="1">
      <alignment horizontal="center" vertical="center" wrapText="1"/>
    </xf>
    <xf numFmtId="0" fontId="56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textRotation="90" wrapText="1"/>
    </xf>
    <xf numFmtId="4" fontId="3" fillId="0" borderId="13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textRotation="90" wrapText="1"/>
    </xf>
    <xf numFmtId="165" fontId="3" fillId="0" borderId="17" xfId="0" applyNumberFormat="1" applyFont="1" applyFill="1" applyBorder="1" applyAlignment="1">
      <alignment horizontal="center" vertical="center" textRotation="90" wrapText="1"/>
    </xf>
    <xf numFmtId="165" fontId="3" fillId="0" borderId="12" xfId="0" applyNumberFormat="1" applyFont="1" applyFill="1" applyBorder="1" applyAlignment="1">
      <alignment horizontal="center" vertical="center" textRotation="90" wrapText="1"/>
    </xf>
    <xf numFmtId="4" fontId="3" fillId="0" borderId="13" xfId="0" applyNumberFormat="1" applyFont="1" applyFill="1" applyBorder="1" applyAlignment="1">
      <alignment horizontal="center" vertical="center" textRotation="90" wrapText="1"/>
    </xf>
    <xf numFmtId="4" fontId="56" fillId="0" borderId="10" xfId="210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0" fontId="56" fillId="0" borderId="10" xfId="0" applyNumberFormat="1" applyFont="1" applyFill="1" applyBorder="1" applyAlignment="1">
      <alignment horizontal="center" vertical="center"/>
    </xf>
    <xf numFmtId="4" fontId="56" fillId="0" borderId="10" xfId="0" applyNumberFormat="1" applyFont="1" applyFill="1" applyBorder="1" applyAlignment="1">
      <alignment horizontal="center" vertical="center"/>
    </xf>
    <xf numFmtId="4" fontId="56" fillId="0" borderId="0" xfId="0" applyNumberFormat="1" applyFont="1" applyFill="1" applyAlignment="1">
      <alignment horizontal="center" vertical="center"/>
    </xf>
    <xf numFmtId="4" fontId="56" fillId="0" borderId="0" xfId="0" applyNumberFormat="1" applyFont="1" applyFill="1" applyAlignment="1">
      <alignment horizontal="right" vertical="center"/>
    </xf>
    <xf numFmtId="0" fontId="56" fillId="0" borderId="0" xfId="0" applyFont="1" applyFill="1" applyBorder="1" applyAlignment="1">
      <alignment horizontal="left" vertical="center"/>
    </xf>
    <xf numFmtId="0" fontId="56" fillId="0" borderId="14" xfId="0" applyFont="1" applyFill="1" applyBorder="1" applyAlignment="1">
      <alignment horizontal="left" vertical="center"/>
    </xf>
    <xf numFmtId="0" fontId="56" fillId="0" borderId="10" xfId="0" applyFont="1" applyFill="1" applyBorder="1" applyAlignment="1">
      <alignment horizontal="center" vertical="center"/>
    </xf>
    <xf numFmtId="49" fontId="56" fillId="0" borderId="10" xfId="0" applyNumberFormat="1" applyFont="1" applyFill="1" applyBorder="1" applyAlignment="1">
      <alignment horizontal="center" vertical="center"/>
    </xf>
    <xf numFmtId="49" fontId="56" fillId="0" borderId="10" xfId="0" applyNumberFormat="1" applyFont="1" applyFill="1" applyBorder="1" applyAlignment="1">
      <alignment horizontal="center" vertical="center" textRotation="90" wrapText="1"/>
    </xf>
    <xf numFmtId="0" fontId="56" fillId="0" borderId="10" xfId="0" applyFont="1" applyFill="1" applyBorder="1" applyAlignment="1">
      <alignment horizontal="center" vertical="center" wrapText="1"/>
    </xf>
    <xf numFmtId="4" fontId="57" fillId="0" borderId="0" xfId="0" applyNumberFormat="1" applyFont="1" applyFill="1" applyBorder="1" applyAlignment="1">
      <alignment horizontal="right" vertical="center" wrapText="1"/>
    </xf>
    <xf numFmtId="165" fontId="56" fillId="0" borderId="10" xfId="0" applyNumberFormat="1" applyFont="1" applyFill="1" applyBorder="1" applyAlignment="1">
      <alignment horizontal="center" vertical="center" textRotation="90" wrapText="1"/>
    </xf>
    <xf numFmtId="4" fontId="56" fillId="0" borderId="13" xfId="0" applyNumberFormat="1" applyFont="1" applyFill="1" applyBorder="1" applyAlignment="1">
      <alignment horizontal="center" vertical="center" textRotation="90" wrapText="1"/>
    </xf>
    <xf numFmtId="4" fontId="56" fillId="0" borderId="17" xfId="0" applyNumberFormat="1" applyFont="1" applyFill="1" applyBorder="1" applyAlignment="1">
      <alignment horizontal="center" vertical="center" textRotation="90" wrapText="1"/>
    </xf>
    <xf numFmtId="4" fontId="56" fillId="0" borderId="12" xfId="0" applyNumberFormat="1" applyFont="1" applyFill="1" applyBorder="1" applyAlignment="1">
      <alignment horizontal="center" vertical="center" textRotation="90" wrapText="1"/>
    </xf>
    <xf numFmtId="0" fontId="56" fillId="0" borderId="10" xfId="0" applyNumberFormat="1" applyFont="1" applyFill="1" applyBorder="1" applyAlignment="1">
      <alignment horizontal="center" vertical="center" textRotation="90" wrapText="1"/>
    </xf>
    <xf numFmtId="0" fontId="56" fillId="0" borderId="10" xfId="0" applyFont="1" applyFill="1" applyBorder="1" applyAlignment="1">
      <alignment horizontal="center" vertical="center" textRotation="90" wrapText="1"/>
    </xf>
    <xf numFmtId="0" fontId="59" fillId="0" borderId="11" xfId="0" applyFont="1" applyFill="1" applyBorder="1" applyAlignment="1">
      <alignment horizontal="center" vertical="center" wrapText="1"/>
    </xf>
    <xf numFmtId="0" fontId="59" fillId="0" borderId="15" xfId="0" applyFont="1" applyFill="1" applyBorder="1" applyAlignment="1">
      <alignment horizontal="center" vertical="center" wrapText="1"/>
    </xf>
    <xf numFmtId="0" fontId="59" fillId="0" borderId="14" xfId="0" applyFont="1" applyFill="1" applyBorder="1" applyAlignment="1">
      <alignment horizontal="center" vertical="center" wrapText="1"/>
    </xf>
    <xf numFmtId="0" fontId="56" fillId="0" borderId="11" xfId="0" applyFont="1" applyFill="1" applyBorder="1" applyAlignment="1">
      <alignment horizontal="left" vertical="center"/>
    </xf>
    <xf numFmtId="0" fontId="56" fillId="0" borderId="14" xfId="0" applyFont="1" applyFill="1" applyBorder="1" applyAlignment="1">
      <alignment horizontal="left" vertical="center"/>
    </xf>
    <xf numFmtId="0" fontId="56" fillId="0" borderId="11" xfId="0" applyFont="1" applyFill="1" applyBorder="1" applyAlignment="1">
      <alignment horizontal="center" vertical="center" wrapText="1"/>
    </xf>
    <xf numFmtId="0" fontId="56" fillId="0" borderId="15" xfId="0" applyFont="1" applyFill="1" applyBorder="1" applyAlignment="1">
      <alignment horizontal="center" vertical="center" wrapText="1"/>
    </xf>
    <xf numFmtId="0" fontId="56" fillId="0" borderId="14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  <xf numFmtId="4" fontId="56" fillId="0" borderId="10" xfId="0" applyNumberFormat="1" applyFont="1" applyFill="1" applyBorder="1" applyAlignment="1">
      <alignment horizontal="center" vertical="center" wrapText="1"/>
    </xf>
    <xf numFmtId="4" fontId="56" fillId="0" borderId="10" xfId="0" applyNumberFormat="1" applyFont="1" applyFill="1" applyBorder="1" applyAlignment="1">
      <alignment horizontal="center" vertical="center" textRotation="90" wrapText="1"/>
    </xf>
    <xf numFmtId="0" fontId="56" fillId="0" borderId="0" xfId="0" applyFont="1" applyFill="1" applyAlignment="1">
      <alignment horizontal="center" vertical="center" wrapText="1"/>
    </xf>
    <xf numFmtId="0" fontId="58" fillId="0" borderId="0" xfId="0" applyFont="1" applyFill="1" applyAlignment="1">
      <alignment horizontal="center" wrapText="1" shrinkToFit="1"/>
    </xf>
    <xf numFmtId="0" fontId="56" fillId="0" borderId="13" xfId="0" applyFont="1" applyFill="1" applyBorder="1" applyAlignment="1">
      <alignment horizontal="center" vertical="center" wrapText="1"/>
    </xf>
    <xf numFmtId="0" fontId="56" fillId="0" borderId="17" xfId="0" applyFont="1" applyFill="1" applyBorder="1" applyAlignment="1">
      <alignment horizontal="center" vertical="center" wrapText="1"/>
    </xf>
    <xf numFmtId="0" fontId="56" fillId="0" borderId="12" xfId="0" applyFont="1" applyFill="1" applyBorder="1" applyAlignment="1">
      <alignment horizontal="center" vertical="center" wrapText="1"/>
    </xf>
    <xf numFmtId="165" fontId="56" fillId="0" borderId="10" xfId="0" applyNumberFormat="1" applyFont="1" applyFill="1" applyBorder="1" applyAlignment="1">
      <alignment horizontal="center" vertical="center" wrapText="1"/>
    </xf>
    <xf numFmtId="0" fontId="61" fillId="0" borderId="20" xfId="0" applyFont="1" applyFill="1" applyBorder="1" applyAlignment="1">
      <alignment horizontal="center" vertical="center" wrapText="1" shrinkToFit="1"/>
    </xf>
    <xf numFmtId="4" fontId="35" fillId="0" borderId="0" xfId="0" applyNumberFormat="1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0" fillId="0" borderId="11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justify" wrapText="1"/>
    </xf>
    <xf numFmtId="0" fontId="3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center" wrapText="1" shrinkToFi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5" fillId="0" borderId="0" xfId="0" applyNumberFormat="1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28" fillId="0" borderId="2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>
      <alignment horizontal="left" vertical="center" wrapText="1"/>
    </xf>
    <xf numFmtId="0" fontId="3" fillId="0" borderId="12" xfId="0" applyFont="1" applyFill="1" applyBorder="1">
      <alignment horizontal="left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12" xfId="0" applyNumberFormat="1" applyFont="1" applyFill="1" applyBorder="1" applyAlignment="1">
      <alignment horizontal="center" vertical="center" wrapText="1"/>
    </xf>
    <xf numFmtId="0" fontId="59" fillId="0" borderId="10" xfId="0" applyFont="1" applyFill="1" applyBorder="1" applyAlignment="1">
      <alignment horizontal="center" vertical="center" wrapText="1"/>
    </xf>
    <xf numFmtId="0" fontId="59" fillId="0" borderId="10" xfId="0" applyFont="1" applyFill="1" applyBorder="1" applyAlignment="1">
      <alignment horizontal="left" vertical="center" wrapText="1"/>
    </xf>
    <xf numFmtId="0" fontId="3" fillId="0" borderId="10" xfId="0" applyNumberFormat="1" applyFont="1" applyFill="1" applyBorder="1" applyAlignment="1">
      <alignment horizontal="center" vertical="center" textRotation="90" wrapText="1"/>
    </xf>
    <xf numFmtId="4" fontId="3" fillId="0" borderId="10" xfId="0" applyNumberFormat="1" applyFont="1" applyFill="1" applyBorder="1" applyAlignment="1">
      <alignment horizontal="center" vertical="center" textRotation="90" wrapText="1"/>
    </xf>
    <xf numFmtId="0" fontId="58" fillId="0" borderId="0" xfId="0" applyFont="1" applyFill="1" applyAlignment="1">
      <alignment horizontal="center" vertical="center" wrapText="1"/>
    </xf>
    <xf numFmtId="0" fontId="63" fillId="0" borderId="0" xfId="0" applyFont="1" applyFill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textRotation="90" wrapText="1"/>
    </xf>
    <xf numFmtId="49" fontId="3" fillId="0" borderId="10" xfId="0" applyNumberFormat="1" applyFont="1" applyFill="1" applyBorder="1" applyAlignment="1">
      <alignment horizontal="center" vertical="center" textRotation="90" wrapText="1"/>
    </xf>
    <xf numFmtId="165" fontId="3" fillId="0" borderId="10" xfId="0" applyNumberFormat="1" applyFont="1" applyFill="1" applyBorder="1" applyAlignment="1">
      <alignment horizontal="center" vertical="center" textRotation="90" wrapText="1"/>
    </xf>
    <xf numFmtId="0" fontId="25" fillId="0" borderId="30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25" fillId="0" borderId="31" xfId="0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textRotation="90" wrapText="1"/>
    </xf>
    <xf numFmtId="4" fontId="3" fillId="0" borderId="12" xfId="0" applyNumberFormat="1" applyFont="1" applyFill="1" applyBorder="1" applyAlignment="1">
      <alignment horizontal="center" vertical="center" textRotation="90" wrapText="1"/>
    </xf>
    <xf numFmtId="4" fontId="25" fillId="0" borderId="0" xfId="0" applyNumberFormat="1" applyFont="1" applyFill="1" applyBorder="1" applyAlignment="1">
      <alignment horizontal="right" vertical="center" wrapText="1"/>
    </xf>
    <xf numFmtId="4" fontId="3" fillId="0" borderId="32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165" fontId="3" fillId="0" borderId="17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horizontal="center" vertical="center" wrapText="1"/>
    </xf>
    <xf numFmtId="0" fontId="24" fillId="0" borderId="32" xfId="2134" applyFont="1" applyFill="1" applyBorder="1" applyAlignment="1">
      <alignment horizontal="center" vertical="center" textRotation="90" wrapText="1"/>
    </xf>
    <xf numFmtId="0" fontId="0" fillId="0" borderId="16" xfId="0" applyFill="1" applyBorder="1">
      <alignment horizontal="left" vertical="center" wrapText="1"/>
    </xf>
    <xf numFmtId="0" fontId="0" fillId="0" borderId="30" xfId="0" applyFill="1" applyBorder="1">
      <alignment horizontal="left" vertical="center" wrapText="1"/>
    </xf>
    <xf numFmtId="0" fontId="0" fillId="0" borderId="31" xfId="0" applyFill="1" applyBorder="1">
      <alignment horizontal="left" vertical="center" wrapText="1"/>
    </xf>
    <xf numFmtId="4" fontId="3" fillId="0" borderId="32" xfId="0" applyNumberFormat="1" applyFont="1" applyFill="1" applyBorder="1" applyAlignment="1">
      <alignment horizontal="center" vertical="center" textRotation="90" wrapText="1"/>
    </xf>
    <xf numFmtId="4" fontId="3" fillId="0" borderId="16" xfId="0" applyNumberFormat="1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7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58" fillId="0" borderId="0" xfId="0" applyFont="1" applyFill="1" applyAlignment="1">
      <alignment wrapText="1" shrinkToFit="1"/>
    </xf>
    <xf numFmtId="165" fontId="3" fillId="0" borderId="13" xfId="0" applyNumberFormat="1" applyFont="1" applyFill="1" applyBorder="1" applyAlignment="1">
      <alignment horizontal="center" vertical="center" textRotation="90" wrapText="1"/>
    </xf>
    <xf numFmtId="165" fontId="3" fillId="0" borderId="17" xfId="0" applyNumberFormat="1" applyFont="1" applyFill="1" applyBorder="1" applyAlignment="1">
      <alignment horizontal="center" vertical="center" textRotation="90" wrapText="1"/>
    </xf>
    <xf numFmtId="165" fontId="3" fillId="0" borderId="12" xfId="0" applyNumberFormat="1" applyFont="1" applyFill="1" applyBorder="1" applyAlignment="1">
      <alignment horizontal="center" vertical="center" textRotation="90" wrapText="1"/>
    </xf>
    <xf numFmtId="0" fontId="0" fillId="0" borderId="12" xfId="0" applyFill="1" applyBorder="1">
      <alignment horizontal="left" vertical="center" wrapText="1"/>
    </xf>
    <xf numFmtId="0" fontId="59" fillId="0" borderId="19" xfId="0" applyFont="1" applyFill="1" applyBorder="1" applyAlignment="1">
      <alignment horizontal="center" vertical="center" wrapText="1"/>
    </xf>
    <xf numFmtId="0" fontId="59" fillId="0" borderId="0" xfId="0" applyFont="1" applyFill="1" applyBorder="1" applyAlignment="1">
      <alignment horizontal="center" vertical="center" wrapText="1"/>
    </xf>
    <xf numFmtId="4" fontId="57" fillId="80" borderId="0" xfId="0" applyNumberFormat="1" applyFont="1" applyFill="1" applyBorder="1" applyAlignment="1">
      <alignment horizontal="right" vertical="center" wrapText="1"/>
    </xf>
    <xf numFmtId="4" fontId="35" fillId="80" borderId="0" xfId="0" applyNumberFormat="1" applyFont="1" applyFill="1" applyBorder="1" applyAlignment="1">
      <alignment horizontal="right" vertical="center" wrapText="1"/>
    </xf>
  </cellXfs>
  <cellStyles count="2436">
    <cellStyle name="20% — акцент1" xfId="2404"/>
    <cellStyle name="20% - Акцент1 10" xfId="1"/>
    <cellStyle name="20% - Акцент1 11" xfId="2"/>
    <cellStyle name="20% - Акцент1 12" xfId="3"/>
    <cellStyle name="20% - Акцент1 13" xfId="4"/>
    <cellStyle name="20% - Акцент1 14" xfId="5"/>
    <cellStyle name="20% - Акцент1 15" xfId="6"/>
    <cellStyle name="20% - Акцент1 16" xfId="7"/>
    <cellStyle name="20% - Акцент1 17" xfId="8"/>
    <cellStyle name="20% - Акцент1 18" xfId="9"/>
    <cellStyle name="20% - Акцент1 19" xfId="10"/>
    <cellStyle name="20% - Акцент1 2" xfId="11"/>
    <cellStyle name="20% — акцент1 2" xfId="12"/>
    <cellStyle name="20% - Акцент1 2_Приложение 1" xfId="13"/>
    <cellStyle name="20% — акцент1 2_Приложение 1" xfId="14"/>
    <cellStyle name="20% - Акцент1 2_Приложение 1_1" xfId="15"/>
    <cellStyle name="20% — акцент1 2_Приложение 2" xfId="16"/>
    <cellStyle name="20% - Акцент1 2_Приложение 2_1" xfId="17"/>
    <cellStyle name="20% — акцент1 2_Стоимость" xfId="18"/>
    <cellStyle name="20% - Акцент1 2_Стоимость_1" xfId="19"/>
    <cellStyle name="20% — акцент1 2_Стоимость_1" xfId="20"/>
    <cellStyle name="20% - Акцент1 2_Стоимость_Стоимость" xfId="21"/>
    <cellStyle name="20% — акцент1 2_Стоимость_Стоимость" xfId="22"/>
    <cellStyle name="20% - Акцент1 20" xfId="23"/>
    <cellStyle name="20% - Акцент1 21" xfId="24"/>
    <cellStyle name="20% - Акцент1 22" xfId="25"/>
    <cellStyle name="20% - Акцент1 23" xfId="26"/>
    <cellStyle name="20% - Акцент1 24" xfId="27"/>
    <cellStyle name="20% - Акцент1 25" xfId="28"/>
    <cellStyle name="20% - Акцент1 26" xfId="29"/>
    <cellStyle name="20% - Акцент1 27" xfId="30"/>
    <cellStyle name="20% - Акцент1 28" xfId="31"/>
    <cellStyle name="20% - Акцент1 29" xfId="32"/>
    <cellStyle name="20% - Акцент1 3" xfId="33"/>
    <cellStyle name="20% — акцент1 3" xfId="34"/>
    <cellStyle name="20% - Акцент1 3_Приложение 1" xfId="35"/>
    <cellStyle name="20% — акцент1 3_Приложение 1" xfId="36"/>
    <cellStyle name="20% - Акцент1 3_Приложение 1_1" xfId="37"/>
    <cellStyle name="20% — акцент1 3_Приложение 2" xfId="38"/>
    <cellStyle name="20% - Акцент1 3_Приложение 2_1" xfId="39"/>
    <cellStyle name="20% — акцент1 3_Стоимость" xfId="40"/>
    <cellStyle name="20% - Акцент1 3_Стоимость_1" xfId="41"/>
    <cellStyle name="20% — акцент1 3_Стоимость_1" xfId="42"/>
    <cellStyle name="20% - Акцент1 3_Стоимость_Стоимость" xfId="43"/>
    <cellStyle name="20% — акцент1 3_Стоимость_Стоимость" xfId="44"/>
    <cellStyle name="20% - Акцент1 30" xfId="45"/>
    <cellStyle name="20% - Акцент1 31" xfId="46"/>
    <cellStyle name="20% - Акцент1 32" xfId="47"/>
    <cellStyle name="20% - Акцент1 33" xfId="48"/>
    <cellStyle name="20% - Акцент1 34" xfId="49"/>
    <cellStyle name="20% - Акцент1 35" xfId="50"/>
    <cellStyle name="20% - Акцент1 36" xfId="51"/>
    <cellStyle name="20% - Акцент1 37" xfId="52"/>
    <cellStyle name="20% - Акцент1 38" xfId="53"/>
    <cellStyle name="20% - Акцент1 39" xfId="54"/>
    <cellStyle name="20% - Акцент1 4" xfId="55"/>
    <cellStyle name="20% — акцент1 4" xfId="56"/>
    <cellStyle name="20% - Акцент1 4_Приложение 1" xfId="57"/>
    <cellStyle name="20% — акцент1 4_Приложение 1" xfId="58"/>
    <cellStyle name="20% - Акцент1 4_Приложение 1_1" xfId="59"/>
    <cellStyle name="20% — акцент1 4_Приложение 2" xfId="60"/>
    <cellStyle name="20% - Акцент1 4_Приложение 2_1" xfId="61"/>
    <cellStyle name="20% — акцент1 4_Стоимость" xfId="62"/>
    <cellStyle name="20% - Акцент1 4_Стоимость_1" xfId="63"/>
    <cellStyle name="20% — акцент1 4_Стоимость_1" xfId="64"/>
    <cellStyle name="20% - Акцент1 4_Стоимость_Стоимость" xfId="65"/>
    <cellStyle name="20% — акцент1 4_Стоимость_Стоимость" xfId="66"/>
    <cellStyle name="20% - Акцент1 40" xfId="67"/>
    <cellStyle name="20% - Акцент1 41" xfId="68"/>
    <cellStyle name="20% - Акцент1 42" xfId="69"/>
    <cellStyle name="20% - Акцент1 43" xfId="70"/>
    <cellStyle name="20% - Акцент1 44" xfId="71"/>
    <cellStyle name="20% - Акцент1 45" xfId="72"/>
    <cellStyle name="20% - Акцент1 5" xfId="73"/>
    <cellStyle name="20% - Акцент1 6" xfId="74"/>
    <cellStyle name="20% - Акцент1 7" xfId="75"/>
    <cellStyle name="20% - Акцент1 8" xfId="76"/>
    <cellStyle name="20% - Акцент1 9" xfId="77"/>
    <cellStyle name="20% — акцент1_Стоимость" xfId="2405"/>
    <cellStyle name="20% — акцент2" xfId="2406"/>
    <cellStyle name="20% - Акцент2 10" xfId="78"/>
    <cellStyle name="20% - Акцент2 11" xfId="79"/>
    <cellStyle name="20% - Акцент2 12" xfId="80"/>
    <cellStyle name="20% - Акцент2 13" xfId="81"/>
    <cellStyle name="20% - Акцент2 14" xfId="82"/>
    <cellStyle name="20% - Акцент2 15" xfId="83"/>
    <cellStyle name="20% - Акцент2 16" xfId="84"/>
    <cellStyle name="20% - Акцент2 17" xfId="85"/>
    <cellStyle name="20% - Акцент2 18" xfId="86"/>
    <cellStyle name="20% - Акцент2 19" xfId="87"/>
    <cellStyle name="20% - Акцент2 2" xfId="88"/>
    <cellStyle name="20% — акцент2 2" xfId="89"/>
    <cellStyle name="20% - Акцент2 2_Приложение 1" xfId="90"/>
    <cellStyle name="20% — акцент2 2_Приложение 1" xfId="91"/>
    <cellStyle name="20% - Акцент2 2_Приложение 1_1" xfId="92"/>
    <cellStyle name="20% — акцент2 2_Приложение 2" xfId="93"/>
    <cellStyle name="20% - Акцент2 2_Приложение 2_1" xfId="94"/>
    <cellStyle name="20% — акцент2 2_Стоимость" xfId="95"/>
    <cellStyle name="20% - Акцент2 2_Стоимость_1" xfId="96"/>
    <cellStyle name="20% — акцент2 2_Стоимость_1" xfId="97"/>
    <cellStyle name="20% - Акцент2 2_Стоимость_Стоимость" xfId="98"/>
    <cellStyle name="20% — акцент2 2_Стоимость_Стоимость" xfId="99"/>
    <cellStyle name="20% - Акцент2 20" xfId="100"/>
    <cellStyle name="20% - Акцент2 21" xfId="101"/>
    <cellStyle name="20% - Акцент2 22" xfId="102"/>
    <cellStyle name="20% - Акцент2 23" xfId="103"/>
    <cellStyle name="20% - Акцент2 24" xfId="104"/>
    <cellStyle name="20% - Акцент2 25" xfId="105"/>
    <cellStyle name="20% - Акцент2 26" xfId="106"/>
    <cellStyle name="20% - Акцент2 27" xfId="107"/>
    <cellStyle name="20% - Акцент2 28" xfId="108"/>
    <cellStyle name="20% - Акцент2 29" xfId="109"/>
    <cellStyle name="20% - Акцент2 3" xfId="110"/>
    <cellStyle name="20% — акцент2 3" xfId="111"/>
    <cellStyle name="20% - Акцент2 3_Приложение 1" xfId="112"/>
    <cellStyle name="20% — акцент2 3_Приложение 1" xfId="113"/>
    <cellStyle name="20% - Акцент2 3_Приложение 1_1" xfId="114"/>
    <cellStyle name="20% — акцент2 3_Приложение 2" xfId="115"/>
    <cellStyle name="20% - Акцент2 3_Приложение 2_1" xfId="116"/>
    <cellStyle name="20% — акцент2 3_Стоимость" xfId="117"/>
    <cellStyle name="20% - Акцент2 3_Стоимость_1" xfId="118"/>
    <cellStyle name="20% — акцент2 3_Стоимость_1" xfId="119"/>
    <cellStyle name="20% - Акцент2 3_Стоимость_Стоимость" xfId="120"/>
    <cellStyle name="20% — акцент2 3_Стоимость_Стоимость" xfId="121"/>
    <cellStyle name="20% - Акцент2 30" xfId="122"/>
    <cellStyle name="20% - Акцент2 31" xfId="123"/>
    <cellStyle name="20% - Акцент2 32" xfId="124"/>
    <cellStyle name="20% - Акцент2 33" xfId="125"/>
    <cellStyle name="20% - Акцент2 34" xfId="126"/>
    <cellStyle name="20% - Акцент2 35" xfId="127"/>
    <cellStyle name="20% - Акцент2 36" xfId="128"/>
    <cellStyle name="20% - Акцент2 37" xfId="129"/>
    <cellStyle name="20% - Акцент2 38" xfId="130"/>
    <cellStyle name="20% - Акцент2 39" xfId="131"/>
    <cellStyle name="20% - Акцент2 4" xfId="132"/>
    <cellStyle name="20% — акцент2 4" xfId="133"/>
    <cellStyle name="20% - Акцент2 4_Приложение 1" xfId="134"/>
    <cellStyle name="20% — акцент2 4_Приложение 1" xfId="135"/>
    <cellStyle name="20% - Акцент2 4_Приложение 1_1" xfId="136"/>
    <cellStyle name="20% — акцент2 4_Приложение 2" xfId="137"/>
    <cellStyle name="20% - Акцент2 4_Приложение 2_1" xfId="138"/>
    <cellStyle name="20% — акцент2 4_Стоимость" xfId="139"/>
    <cellStyle name="20% - Акцент2 4_Стоимость_1" xfId="140"/>
    <cellStyle name="20% — акцент2 4_Стоимость_1" xfId="141"/>
    <cellStyle name="20% - Акцент2 4_Стоимость_Стоимость" xfId="142"/>
    <cellStyle name="20% — акцент2 4_Стоимость_Стоимость" xfId="143"/>
    <cellStyle name="20% - Акцент2 40" xfId="144"/>
    <cellStyle name="20% - Акцент2 41" xfId="145"/>
    <cellStyle name="20% - Акцент2 42" xfId="146"/>
    <cellStyle name="20% - Акцент2 43" xfId="147"/>
    <cellStyle name="20% - Акцент2 44" xfId="148"/>
    <cellStyle name="20% - Акцент2 45" xfId="149"/>
    <cellStyle name="20% - Акцент2 5" xfId="150"/>
    <cellStyle name="20% - Акцент2 6" xfId="151"/>
    <cellStyle name="20% - Акцент2 7" xfId="152"/>
    <cellStyle name="20% - Акцент2 8" xfId="153"/>
    <cellStyle name="20% - Акцент2 9" xfId="154"/>
    <cellStyle name="20% — акцент2_Стоимость" xfId="2407"/>
    <cellStyle name="20% — акцент3" xfId="2408"/>
    <cellStyle name="20% - Акцент3 10" xfId="155"/>
    <cellStyle name="20% - Акцент3 11" xfId="156"/>
    <cellStyle name="20% - Акцент3 12" xfId="157"/>
    <cellStyle name="20% - Акцент3 13" xfId="158"/>
    <cellStyle name="20% - Акцент3 14" xfId="159"/>
    <cellStyle name="20% - Акцент3 15" xfId="160"/>
    <cellStyle name="20% - Акцент3 16" xfId="161"/>
    <cellStyle name="20% - Акцент3 17" xfId="162"/>
    <cellStyle name="20% - Акцент3 18" xfId="163"/>
    <cellStyle name="20% - Акцент3 19" xfId="164"/>
    <cellStyle name="20% - Акцент3 2" xfId="165"/>
    <cellStyle name="20% — акцент3 2" xfId="166"/>
    <cellStyle name="20% - Акцент3 2_Приложение 1" xfId="167"/>
    <cellStyle name="20% — акцент3 2_Приложение 1" xfId="168"/>
    <cellStyle name="20% - Акцент3 2_Приложение 1_1" xfId="169"/>
    <cellStyle name="20% — акцент3 2_Приложение 2" xfId="170"/>
    <cellStyle name="20% - Акцент3 2_Приложение 2_1" xfId="171"/>
    <cellStyle name="20% — акцент3 2_Стоимость" xfId="172"/>
    <cellStyle name="20% - Акцент3 2_Стоимость_1" xfId="173"/>
    <cellStyle name="20% — акцент3 2_Стоимость_1" xfId="174"/>
    <cellStyle name="20% - Акцент3 2_Стоимость_Стоимость" xfId="175"/>
    <cellStyle name="20% — акцент3 2_Стоимость_Стоимость" xfId="176"/>
    <cellStyle name="20% - Акцент3 20" xfId="177"/>
    <cellStyle name="20% - Акцент3 21" xfId="178"/>
    <cellStyle name="20% - Акцент3 22" xfId="179"/>
    <cellStyle name="20% - Акцент3 23" xfId="180"/>
    <cellStyle name="20% - Акцент3 24" xfId="181"/>
    <cellStyle name="20% - Акцент3 25" xfId="182"/>
    <cellStyle name="20% - Акцент3 26" xfId="183"/>
    <cellStyle name="20% - Акцент3 27" xfId="184"/>
    <cellStyle name="20% - Акцент3 28" xfId="185"/>
    <cellStyle name="20% - Акцент3 29" xfId="186"/>
    <cellStyle name="20% - Акцент3 3" xfId="187"/>
    <cellStyle name="20% — акцент3 3" xfId="188"/>
    <cellStyle name="20% - Акцент3 3_Приложение 1" xfId="189"/>
    <cellStyle name="20% — акцент3 3_Приложение 1" xfId="190"/>
    <cellStyle name="20% - Акцент3 3_Приложение 1_1" xfId="191"/>
    <cellStyle name="20% — акцент3 3_Приложение 2" xfId="192"/>
    <cellStyle name="20% - Акцент3 3_Приложение 2_1" xfId="193"/>
    <cellStyle name="20% — акцент3 3_Стоимость" xfId="194"/>
    <cellStyle name="20% - Акцент3 3_Стоимость_1" xfId="195"/>
    <cellStyle name="20% — акцент3 3_Стоимость_1" xfId="196"/>
    <cellStyle name="20% - Акцент3 3_Стоимость_Стоимость" xfId="197"/>
    <cellStyle name="20% — акцент3 3_Стоимость_Стоимость" xfId="198"/>
    <cellStyle name="20% - Акцент3 30" xfId="199"/>
    <cellStyle name="20% - Акцент3 31" xfId="200"/>
    <cellStyle name="20% - Акцент3 32" xfId="201"/>
    <cellStyle name="20% - Акцент3 33" xfId="202"/>
    <cellStyle name="20% - Акцент3 34" xfId="203"/>
    <cellStyle name="20% - Акцент3 35" xfId="204"/>
    <cellStyle name="20% - Акцент3 36" xfId="205"/>
    <cellStyle name="20% - Акцент3 37" xfId="206"/>
    <cellStyle name="20% - Акцент3 38" xfId="207"/>
    <cellStyle name="20% - Акцент3 39" xfId="208"/>
    <cellStyle name="20% - Акцент3 4" xfId="209"/>
    <cellStyle name="20% — акцент3 4" xfId="210"/>
    <cellStyle name="20% - Акцент3 4_Приложение 1" xfId="211"/>
    <cellStyle name="20% — акцент3 4_Приложение 1" xfId="212"/>
    <cellStyle name="20% - Акцент3 4_Приложение 1_1" xfId="213"/>
    <cellStyle name="20% — акцент3 4_Приложение 2" xfId="214"/>
    <cellStyle name="20% - Акцент3 4_Приложение 2_1" xfId="215"/>
    <cellStyle name="20% — акцент3 4_Стоимость" xfId="216"/>
    <cellStyle name="20% - Акцент3 4_Стоимость_1" xfId="217"/>
    <cellStyle name="20% — акцент3 4_Стоимость_1" xfId="218"/>
    <cellStyle name="20% - Акцент3 4_Стоимость_Стоимость" xfId="219"/>
    <cellStyle name="20% — акцент3 4_Стоимость_Стоимость" xfId="220"/>
    <cellStyle name="20% - Акцент3 40" xfId="221"/>
    <cellStyle name="20% - Акцент3 41" xfId="222"/>
    <cellStyle name="20% - Акцент3 42" xfId="223"/>
    <cellStyle name="20% - Акцент3 43" xfId="224"/>
    <cellStyle name="20% - Акцент3 44" xfId="225"/>
    <cellStyle name="20% - Акцент3 45" xfId="226"/>
    <cellStyle name="20% - Акцент3 5" xfId="227"/>
    <cellStyle name="20% - Акцент3 6" xfId="228"/>
    <cellStyle name="20% - Акцент3 7" xfId="229"/>
    <cellStyle name="20% - Акцент3 8" xfId="230"/>
    <cellStyle name="20% - Акцент3 9" xfId="231"/>
    <cellStyle name="20% — акцент3_Стоимость" xfId="2409"/>
    <cellStyle name="20% — акцент4" xfId="2410"/>
    <cellStyle name="20% - Акцент4 10" xfId="232"/>
    <cellStyle name="20% - Акцент4 11" xfId="233"/>
    <cellStyle name="20% - Акцент4 12" xfId="234"/>
    <cellStyle name="20% - Акцент4 13" xfId="235"/>
    <cellStyle name="20% - Акцент4 14" xfId="236"/>
    <cellStyle name="20% - Акцент4 15" xfId="237"/>
    <cellStyle name="20% - Акцент4 16" xfId="238"/>
    <cellStyle name="20% - Акцент4 17" xfId="239"/>
    <cellStyle name="20% - Акцент4 18" xfId="240"/>
    <cellStyle name="20% - Акцент4 19" xfId="241"/>
    <cellStyle name="20% - Акцент4 2" xfId="242"/>
    <cellStyle name="20% — акцент4 2" xfId="243"/>
    <cellStyle name="20% - Акцент4 2_Приложение 1" xfId="244"/>
    <cellStyle name="20% — акцент4 2_Приложение 1" xfId="245"/>
    <cellStyle name="20% - Акцент4 2_Приложение 1_1" xfId="246"/>
    <cellStyle name="20% — акцент4 2_Приложение 2" xfId="247"/>
    <cellStyle name="20% - Акцент4 2_Приложение 2_1" xfId="248"/>
    <cellStyle name="20% — акцент4 2_Стоимость" xfId="249"/>
    <cellStyle name="20% - Акцент4 2_Стоимость_1" xfId="250"/>
    <cellStyle name="20% — акцент4 2_Стоимость_1" xfId="251"/>
    <cellStyle name="20% - Акцент4 2_Стоимость_Стоимость" xfId="252"/>
    <cellStyle name="20% — акцент4 2_Стоимость_Стоимость" xfId="253"/>
    <cellStyle name="20% - Акцент4 20" xfId="254"/>
    <cellStyle name="20% - Акцент4 21" xfId="255"/>
    <cellStyle name="20% - Акцент4 22" xfId="256"/>
    <cellStyle name="20% - Акцент4 23" xfId="257"/>
    <cellStyle name="20% - Акцент4 24" xfId="258"/>
    <cellStyle name="20% - Акцент4 25" xfId="259"/>
    <cellStyle name="20% - Акцент4 26" xfId="260"/>
    <cellStyle name="20% - Акцент4 27" xfId="261"/>
    <cellStyle name="20% - Акцент4 28" xfId="262"/>
    <cellStyle name="20% - Акцент4 29" xfId="263"/>
    <cellStyle name="20% - Акцент4 3" xfId="264"/>
    <cellStyle name="20% — акцент4 3" xfId="265"/>
    <cellStyle name="20% - Акцент4 3_Приложение 1" xfId="266"/>
    <cellStyle name="20% — акцент4 3_Приложение 1" xfId="267"/>
    <cellStyle name="20% - Акцент4 3_Приложение 1_1" xfId="268"/>
    <cellStyle name="20% — акцент4 3_Приложение 2" xfId="269"/>
    <cellStyle name="20% - Акцент4 3_Приложение 2_1" xfId="270"/>
    <cellStyle name="20% — акцент4 3_Стоимость" xfId="271"/>
    <cellStyle name="20% - Акцент4 3_Стоимость_1" xfId="272"/>
    <cellStyle name="20% — акцент4 3_Стоимость_1" xfId="273"/>
    <cellStyle name="20% - Акцент4 3_Стоимость_Стоимость" xfId="274"/>
    <cellStyle name="20% — акцент4 3_Стоимость_Стоимость" xfId="275"/>
    <cellStyle name="20% - Акцент4 30" xfId="276"/>
    <cellStyle name="20% - Акцент4 31" xfId="277"/>
    <cellStyle name="20% - Акцент4 32" xfId="278"/>
    <cellStyle name="20% - Акцент4 33" xfId="279"/>
    <cellStyle name="20% - Акцент4 34" xfId="280"/>
    <cellStyle name="20% - Акцент4 35" xfId="281"/>
    <cellStyle name="20% - Акцент4 36" xfId="282"/>
    <cellStyle name="20% - Акцент4 37" xfId="283"/>
    <cellStyle name="20% - Акцент4 38" xfId="284"/>
    <cellStyle name="20% - Акцент4 39" xfId="285"/>
    <cellStyle name="20% - Акцент4 4" xfId="286"/>
    <cellStyle name="20% — акцент4 4" xfId="287"/>
    <cellStyle name="20% - Акцент4 4_Приложение 1" xfId="288"/>
    <cellStyle name="20% — акцент4 4_Приложение 1" xfId="289"/>
    <cellStyle name="20% - Акцент4 4_Приложение 1_1" xfId="290"/>
    <cellStyle name="20% — акцент4 4_Приложение 2" xfId="291"/>
    <cellStyle name="20% - Акцент4 4_Приложение 2_1" xfId="292"/>
    <cellStyle name="20% — акцент4 4_Стоимость" xfId="293"/>
    <cellStyle name="20% - Акцент4 4_Стоимость_1" xfId="294"/>
    <cellStyle name="20% — акцент4 4_Стоимость_1" xfId="295"/>
    <cellStyle name="20% - Акцент4 4_Стоимость_Стоимость" xfId="296"/>
    <cellStyle name="20% — акцент4 4_Стоимость_Стоимость" xfId="297"/>
    <cellStyle name="20% - Акцент4 40" xfId="298"/>
    <cellStyle name="20% - Акцент4 41" xfId="299"/>
    <cellStyle name="20% - Акцент4 42" xfId="300"/>
    <cellStyle name="20% - Акцент4 43" xfId="301"/>
    <cellStyle name="20% - Акцент4 44" xfId="302"/>
    <cellStyle name="20% - Акцент4 45" xfId="303"/>
    <cellStyle name="20% - Акцент4 5" xfId="304"/>
    <cellStyle name="20% - Акцент4 6" xfId="305"/>
    <cellStyle name="20% - Акцент4 7" xfId="306"/>
    <cellStyle name="20% - Акцент4 8" xfId="307"/>
    <cellStyle name="20% - Акцент4 9" xfId="308"/>
    <cellStyle name="20% — акцент4_Стоимость" xfId="2411"/>
    <cellStyle name="20% — акцент5" xfId="2412"/>
    <cellStyle name="20% - Акцент5 10" xfId="309"/>
    <cellStyle name="20% - Акцент5 11" xfId="310"/>
    <cellStyle name="20% - Акцент5 12" xfId="311"/>
    <cellStyle name="20% - Акцент5 13" xfId="312"/>
    <cellStyle name="20% - Акцент5 14" xfId="313"/>
    <cellStyle name="20% - Акцент5 15" xfId="314"/>
    <cellStyle name="20% - Акцент5 16" xfId="315"/>
    <cellStyle name="20% - Акцент5 17" xfId="316"/>
    <cellStyle name="20% - Акцент5 18" xfId="317"/>
    <cellStyle name="20% - Акцент5 19" xfId="318"/>
    <cellStyle name="20% - Акцент5 2" xfId="319"/>
    <cellStyle name="20% — акцент5 2" xfId="320"/>
    <cellStyle name="20% - Акцент5 2_Приложение 1" xfId="321"/>
    <cellStyle name="20% — акцент5 2_Приложение 1" xfId="322"/>
    <cellStyle name="20% - Акцент5 2_Приложение 1_1" xfId="323"/>
    <cellStyle name="20% — акцент5 2_Приложение 2" xfId="324"/>
    <cellStyle name="20% - Акцент5 2_Приложение 2_1" xfId="325"/>
    <cellStyle name="20% — акцент5 2_Стоимость" xfId="326"/>
    <cellStyle name="20% - Акцент5 2_Стоимость_1" xfId="327"/>
    <cellStyle name="20% — акцент5 2_Стоимость_1" xfId="328"/>
    <cellStyle name="20% - Акцент5 2_Стоимость_Стоимость" xfId="329"/>
    <cellStyle name="20% — акцент5 2_Стоимость_Стоимость" xfId="330"/>
    <cellStyle name="20% - Акцент5 20" xfId="331"/>
    <cellStyle name="20% - Акцент5 21" xfId="332"/>
    <cellStyle name="20% - Акцент5 22" xfId="333"/>
    <cellStyle name="20% - Акцент5 23" xfId="334"/>
    <cellStyle name="20% - Акцент5 24" xfId="335"/>
    <cellStyle name="20% - Акцент5 25" xfId="336"/>
    <cellStyle name="20% - Акцент5 26" xfId="337"/>
    <cellStyle name="20% - Акцент5 27" xfId="338"/>
    <cellStyle name="20% - Акцент5 28" xfId="339"/>
    <cellStyle name="20% - Акцент5 29" xfId="340"/>
    <cellStyle name="20% - Акцент5 3" xfId="341"/>
    <cellStyle name="20% — акцент5 3" xfId="342"/>
    <cellStyle name="20% - Акцент5 3_Приложение 1" xfId="343"/>
    <cellStyle name="20% — акцент5 3_Приложение 1" xfId="344"/>
    <cellStyle name="20% - Акцент5 3_Приложение 1_1" xfId="345"/>
    <cellStyle name="20% — акцент5 3_Приложение 2" xfId="346"/>
    <cellStyle name="20% - Акцент5 3_Приложение 2_1" xfId="347"/>
    <cellStyle name="20% — акцент5 3_Стоимость" xfId="348"/>
    <cellStyle name="20% - Акцент5 3_Стоимость_1" xfId="349"/>
    <cellStyle name="20% — акцент5 3_Стоимость_1" xfId="350"/>
    <cellStyle name="20% - Акцент5 3_Стоимость_Стоимость" xfId="351"/>
    <cellStyle name="20% — акцент5 3_Стоимость_Стоимость" xfId="352"/>
    <cellStyle name="20% - Акцент5 30" xfId="353"/>
    <cellStyle name="20% - Акцент5 31" xfId="354"/>
    <cellStyle name="20% - Акцент5 32" xfId="355"/>
    <cellStyle name="20% - Акцент5 33" xfId="356"/>
    <cellStyle name="20% - Акцент5 34" xfId="357"/>
    <cellStyle name="20% - Акцент5 35" xfId="358"/>
    <cellStyle name="20% - Акцент5 36" xfId="359"/>
    <cellStyle name="20% - Акцент5 37" xfId="360"/>
    <cellStyle name="20% - Акцент5 38" xfId="361"/>
    <cellStyle name="20% - Акцент5 39" xfId="362"/>
    <cellStyle name="20% - Акцент5 4" xfId="363"/>
    <cellStyle name="20% — акцент5 4" xfId="364"/>
    <cellStyle name="20% - Акцент5 4_Приложение 1" xfId="365"/>
    <cellStyle name="20% — акцент5 4_Приложение 1" xfId="366"/>
    <cellStyle name="20% - Акцент5 4_Приложение 1_1" xfId="367"/>
    <cellStyle name="20% — акцент5 4_Приложение 2" xfId="368"/>
    <cellStyle name="20% - Акцент5 4_Приложение 2_1" xfId="369"/>
    <cellStyle name="20% — акцент5 4_Стоимость" xfId="370"/>
    <cellStyle name="20% - Акцент5 4_Стоимость_1" xfId="371"/>
    <cellStyle name="20% — акцент5 4_Стоимость_1" xfId="372"/>
    <cellStyle name="20% - Акцент5 4_Стоимость_Стоимость" xfId="373"/>
    <cellStyle name="20% — акцент5 4_Стоимость_Стоимость" xfId="374"/>
    <cellStyle name="20% - Акцент5 40" xfId="375"/>
    <cellStyle name="20% - Акцент5 41" xfId="376"/>
    <cellStyle name="20% - Акцент5 42" xfId="377"/>
    <cellStyle name="20% - Акцент5 43" xfId="378"/>
    <cellStyle name="20% - Акцент5 44" xfId="379"/>
    <cellStyle name="20% - Акцент5 45" xfId="380"/>
    <cellStyle name="20% - Акцент5 5" xfId="381"/>
    <cellStyle name="20% - Акцент5 6" xfId="382"/>
    <cellStyle name="20% - Акцент5 7" xfId="383"/>
    <cellStyle name="20% - Акцент5 8" xfId="384"/>
    <cellStyle name="20% - Акцент5 9" xfId="385"/>
    <cellStyle name="20% — акцент5_Стоимость" xfId="2413"/>
    <cellStyle name="20% — акцент6" xfId="2414"/>
    <cellStyle name="20% - Акцент6 10" xfId="386"/>
    <cellStyle name="20% - Акцент6 11" xfId="387"/>
    <cellStyle name="20% - Акцент6 12" xfId="388"/>
    <cellStyle name="20% - Акцент6 13" xfId="389"/>
    <cellStyle name="20% - Акцент6 14" xfId="390"/>
    <cellStyle name="20% - Акцент6 15" xfId="391"/>
    <cellStyle name="20% - Акцент6 16" xfId="392"/>
    <cellStyle name="20% - Акцент6 17" xfId="393"/>
    <cellStyle name="20% - Акцент6 18" xfId="394"/>
    <cellStyle name="20% - Акцент6 19" xfId="395"/>
    <cellStyle name="20% - Акцент6 2" xfId="396"/>
    <cellStyle name="20% — акцент6 2" xfId="397"/>
    <cellStyle name="20% - Акцент6 2_Приложение 1" xfId="398"/>
    <cellStyle name="20% — акцент6 2_Приложение 1" xfId="399"/>
    <cellStyle name="20% - Акцент6 2_Приложение 1_1" xfId="400"/>
    <cellStyle name="20% — акцент6 2_Приложение 2" xfId="401"/>
    <cellStyle name="20% - Акцент6 2_Приложение 2_1" xfId="402"/>
    <cellStyle name="20% — акцент6 2_Стоимость" xfId="403"/>
    <cellStyle name="20% - Акцент6 2_Стоимость_1" xfId="404"/>
    <cellStyle name="20% — акцент6 2_Стоимость_1" xfId="405"/>
    <cellStyle name="20% - Акцент6 2_Стоимость_Стоимость" xfId="406"/>
    <cellStyle name="20% — акцент6 2_Стоимость_Стоимость" xfId="407"/>
    <cellStyle name="20% - Акцент6 20" xfId="408"/>
    <cellStyle name="20% - Акцент6 21" xfId="409"/>
    <cellStyle name="20% - Акцент6 22" xfId="410"/>
    <cellStyle name="20% - Акцент6 23" xfId="411"/>
    <cellStyle name="20% - Акцент6 24" xfId="412"/>
    <cellStyle name="20% - Акцент6 25" xfId="413"/>
    <cellStyle name="20% - Акцент6 26" xfId="414"/>
    <cellStyle name="20% - Акцент6 27" xfId="415"/>
    <cellStyle name="20% - Акцент6 28" xfId="416"/>
    <cellStyle name="20% - Акцент6 29" xfId="417"/>
    <cellStyle name="20% - Акцент6 3" xfId="418"/>
    <cellStyle name="20% — акцент6 3" xfId="419"/>
    <cellStyle name="20% - Акцент6 3_Приложение 1" xfId="420"/>
    <cellStyle name="20% — акцент6 3_Приложение 1" xfId="421"/>
    <cellStyle name="20% - Акцент6 3_Приложение 1_1" xfId="422"/>
    <cellStyle name="20% — акцент6 3_Приложение 2" xfId="423"/>
    <cellStyle name="20% - Акцент6 3_Приложение 2_1" xfId="424"/>
    <cellStyle name="20% — акцент6 3_Стоимость" xfId="425"/>
    <cellStyle name="20% - Акцент6 3_Стоимость_1" xfId="426"/>
    <cellStyle name="20% — акцент6 3_Стоимость_1" xfId="427"/>
    <cellStyle name="20% - Акцент6 3_Стоимость_Стоимость" xfId="428"/>
    <cellStyle name="20% — акцент6 3_Стоимость_Стоимость" xfId="429"/>
    <cellStyle name="20% - Акцент6 30" xfId="430"/>
    <cellStyle name="20% - Акцент6 31" xfId="431"/>
    <cellStyle name="20% - Акцент6 32" xfId="432"/>
    <cellStyle name="20% - Акцент6 33" xfId="433"/>
    <cellStyle name="20% - Акцент6 34" xfId="434"/>
    <cellStyle name="20% - Акцент6 35" xfId="435"/>
    <cellStyle name="20% - Акцент6 36" xfId="436"/>
    <cellStyle name="20% - Акцент6 37" xfId="437"/>
    <cellStyle name="20% - Акцент6 38" xfId="438"/>
    <cellStyle name="20% - Акцент6 39" xfId="439"/>
    <cellStyle name="20% - Акцент6 4" xfId="440"/>
    <cellStyle name="20% — акцент6 4" xfId="441"/>
    <cellStyle name="20% - Акцент6 4_Приложение 1" xfId="442"/>
    <cellStyle name="20% — акцент6 4_Приложение 1" xfId="443"/>
    <cellStyle name="20% - Акцент6 4_Приложение 1_1" xfId="444"/>
    <cellStyle name="20% — акцент6 4_Приложение 2" xfId="445"/>
    <cellStyle name="20% - Акцент6 4_Приложение 2_1" xfId="446"/>
    <cellStyle name="20% — акцент6 4_Стоимость" xfId="447"/>
    <cellStyle name="20% - Акцент6 4_Стоимость_1" xfId="448"/>
    <cellStyle name="20% — акцент6 4_Стоимость_1" xfId="449"/>
    <cellStyle name="20% - Акцент6 4_Стоимость_Стоимость" xfId="450"/>
    <cellStyle name="20% — акцент6 4_Стоимость_Стоимость" xfId="451"/>
    <cellStyle name="20% - Акцент6 40" xfId="452"/>
    <cellStyle name="20% - Акцент6 41" xfId="453"/>
    <cellStyle name="20% - Акцент6 42" xfId="454"/>
    <cellStyle name="20% - Акцент6 43" xfId="455"/>
    <cellStyle name="20% - Акцент6 44" xfId="456"/>
    <cellStyle name="20% - Акцент6 45" xfId="457"/>
    <cellStyle name="20% - Акцент6 5" xfId="458"/>
    <cellStyle name="20% - Акцент6 6" xfId="459"/>
    <cellStyle name="20% - Акцент6 7" xfId="460"/>
    <cellStyle name="20% - Акцент6 8" xfId="461"/>
    <cellStyle name="20% - Акцент6 9" xfId="462"/>
    <cellStyle name="20% — акцент6_Стоимость" xfId="2415"/>
    <cellStyle name="40% — акцент1" xfId="2416"/>
    <cellStyle name="40% - Акцент1 10" xfId="463"/>
    <cellStyle name="40% - Акцент1 11" xfId="464"/>
    <cellStyle name="40% - Акцент1 12" xfId="465"/>
    <cellStyle name="40% - Акцент1 13" xfId="466"/>
    <cellStyle name="40% - Акцент1 14" xfId="467"/>
    <cellStyle name="40% - Акцент1 15" xfId="468"/>
    <cellStyle name="40% - Акцент1 16" xfId="469"/>
    <cellStyle name="40% - Акцент1 17" xfId="470"/>
    <cellStyle name="40% - Акцент1 18" xfId="471"/>
    <cellStyle name="40% - Акцент1 19" xfId="472"/>
    <cellStyle name="40% - Акцент1 2" xfId="473"/>
    <cellStyle name="40% — акцент1 2" xfId="474"/>
    <cellStyle name="40% - Акцент1 2_Приложение 1" xfId="475"/>
    <cellStyle name="40% — акцент1 2_Приложение 1" xfId="476"/>
    <cellStyle name="40% - Акцент1 2_Приложение 1_1" xfId="477"/>
    <cellStyle name="40% — акцент1 2_Приложение 2" xfId="478"/>
    <cellStyle name="40% - Акцент1 2_Приложение 2_1" xfId="479"/>
    <cellStyle name="40% — акцент1 2_Стоимость" xfId="480"/>
    <cellStyle name="40% - Акцент1 2_Стоимость_1" xfId="481"/>
    <cellStyle name="40% — акцент1 2_Стоимость_1" xfId="482"/>
    <cellStyle name="40% - Акцент1 2_Стоимость_Стоимость" xfId="483"/>
    <cellStyle name="40% — акцент1 2_Стоимость_Стоимость" xfId="484"/>
    <cellStyle name="40% - Акцент1 20" xfId="485"/>
    <cellStyle name="40% - Акцент1 21" xfId="486"/>
    <cellStyle name="40% - Акцент1 22" xfId="487"/>
    <cellStyle name="40% - Акцент1 23" xfId="488"/>
    <cellStyle name="40% - Акцент1 24" xfId="489"/>
    <cellStyle name="40% - Акцент1 25" xfId="490"/>
    <cellStyle name="40% - Акцент1 26" xfId="491"/>
    <cellStyle name="40% - Акцент1 27" xfId="492"/>
    <cellStyle name="40% - Акцент1 28" xfId="493"/>
    <cellStyle name="40% - Акцент1 29" xfId="494"/>
    <cellStyle name="40% - Акцент1 3" xfId="495"/>
    <cellStyle name="40% — акцент1 3" xfId="496"/>
    <cellStyle name="40% - Акцент1 3_Приложение 1" xfId="497"/>
    <cellStyle name="40% — акцент1 3_Приложение 1" xfId="498"/>
    <cellStyle name="40% - Акцент1 3_Приложение 1_1" xfId="499"/>
    <cellStyle name="40% — акцент1 3_Приложение 2" xfId="500"/>
    <cellStyle name="40% - Акцент1 3_Приложение 2_1" xfId="501"/>
    <cellStyle name="40% — акцент1 3_Стоимость" xfId="502"/>
    <cellStyle name="40% - Акцент1 3_Стоимость_1" xfId="503"/>
    <cellStyle name="40% — акцент1 3_Стоимость_1" xfId="504"/>
    <cellStyle name="40% - Акцент1 3_Стоимость_Стоимость" xfId="505"/>
    <cellStyle name="40% — акцент1 3_Стоимость_Стоимость" xfId="506"/>
    <cellStyle name="40% - Акцент1 30" xfId="507"/>
    <cellStyle name="40% - Акцент1 31" xfId="508"/>
    <cellStyle name="40% - Акцент1 32" xfId="509"/>
    <cellStyle name="40% - Акцент1 33" xfId="510"/>
    <cellStyle name="40% - Акцент1 34" xfId="511"/>
    <cellStyle name="40% - Акцент1 35" xfId="512"/>
    <cellStyle name="40% - Акцент1 36" xfId="513"/>
    <cellStyle name="40% - Акцент1 37" xfId="514"/>
    <cellStyle name="40% - Акцент1 38" xfId="515"/>
    <cellStyle name="40% - Акцент1 39" xfId="516"/>
    <cellStyle name="40% - Акцент1 4" xfId="517"/>
    <cellStyle name="40% — акцент1 4" xfId="518"/>
    <cellStyle name="40% - Акцент1 4_Приложение 1" xfId="519"/>
    <cellStyle name="40% — акцент1 4_Приложение 1" xfId="520"/>
    <cellStyle name="40% - Акцент1 4_Приложение 1_1" xfId="521"/>
    <cellStyle name="40% — акцент1 4_Приложение 2" xfId="522"/>
    <cellStyle name="40% - Акцент1 4_Приложение 2_1" xfId="523"/>
    <cellStyle name="40% — акцент1 4_Стоимость" xfId="524"/>
    <cellStyle name="40% - Акцент1 4_Стоимость_1" xfId="525"/>
    <cellStyle name="40% — акцент1 4_Стоимость_1" xfId="526"/>
    <cellStyle name="40% - Акцент1 4_Стоимость_Стоимость" xfId="527"/>
    <cellStyle name="40% — акцент1 4_Стоимость_Стоимость" xfId="528"/>
    <cellStyle name="40% - Акцент1 40" xfId="529"/>
    <cellStyle name="40% - Акцент1 41" xfId="530"/>
    <cellStyle name="40% - Акцент1 42" xfId="531"/>
    <cellStyle name="40% - Акцент1 43" xfId="532"/>
    <cellStyle name="40% - Акцент1 44" xfId="533"/>
    <cellStyle name="40% - Акцент1 45" xfId="534"/>
    <cellStyle name="40% - Акцент1 5" xfId="535"/>
    <cellStyle name="40% - Акцент1 6" xfId="536"/>
    <cellStyle name="40% - Акцент1 7" xfId="537"/>
    <cellStyle name="40% - Акцент1 8" xfId="538"/>
    <cellStyle name="40% - Акцент1 9" xfId="539"/>
    <cellStyle name="40% — акцент1_Стоимость" xfId="2417"/>
    <cellStyle name="40% — акцент2" xfId="2418"/>
    <cellStyle name="40% - Акцент2 10" xfId="540"/>
    <cellStyle name="40% - Акцент2 11" xfId="541"/>
    <cellStyle name="40% - Акцент2 12" xfId="542"/>
    <cellStyle name="40% - Акцент2 13" xfId="543"/>
    <cellStyle name="40% - Акцент2 14" xfId="544"/>
    <cellStyle name="40% - Акцент2 15" xfId="545"/>
    <cellStyle name="40% - Акцент2 16" xfId="546"/>
    <cellStyle name="40% - Акцент2 17" xfId="547"/>
    <cellStyle name="40% - Акцент2 18" xfId="548"/>
    <cellStyle name="40% - Акцент2 19" xfId="549"/>
    <cellStyle name="40% - Акцент2 2" xfId="550"/>
    <cellStyle name="40% — акцент2 2" xfId="551"/>
    <cellStyle name="40% - Акцент2 2_Приложение 1" xfId="552"/>
    <cellStyle name="40% — акцент2 2_Приложение 1" xfId="553"/>
    <cellStyle name="40% - Акцент2 2_Приложение 1_1" xfId="554"/>
    <cellStyle name="40% — акцент2 2_Приложение 2" xfId="555"/>
    <cellStyle name="40% - Акцент2 2_Приложение 2_1" xfId="556"/>
    <cellStyle name="40% — акцент2 2_Стоимость" xfId="557"/>
    <cellStyle name="40% - Акцент2 2_Стоимость_1" xfId="558"/>
    <cellStyle name="40% — акцент2 2_Стоимость_1" xfId="559"/>
    <cellStyle name="40% - Акцент2 2_Стоимость_Стоимость" xfId="560"/>
    <cellStyle name="40% — акцент2 2_Стоимость_Стоимость" xfId="561"/>
    <cellStyle name="40% - Акцент2 20" xfId="562"/>
    <cellStyle name="40% - Акцент2 21" xfId="563"/>
    <cellStyle name="40% - Акцент2 22" xfId="564"/>
    <cellStyle name="40% - Акцент2 23" xfId="565"/>
    <cellStyle name="40% - Акцент2 24" xfId="566"/>
    <cellStyle name="40% - Акцент2 25" xfId="567"/>
    <cellStyle name="40% - Акцент2 26" xfId="568"/>
    <cellStyle name="40% - Акцент2 27" xfId="569"/>
    <cellStyle name="40% - Акцент2 28" xfId="570"/>
    <cellStyle name="40% - Акцент2 29" xfId="571"/>
    <cellStyle name="40% - Акцент2 3" xfId="572"/>
    <cellStyle name="40% — акцент2 3" xfId="573"/>
    <cellStyle name="40% - Акцент2 3_Приложение 1" xfId="574"/>
    <cellStyle name="40% — акцент2 3_Приложение 1" xfId="575"/>
    <cellStyle name="40% - Акцент2 3_Приложение 1_1" xfId="576"/>
    <cellStyle name="40% — акцент2 3_Приложение 2" xfId="577"/>
    <cellStyle name="40% - Акцент2 3_Приложение 2_1" xfId="578"/>
    <cellStyle name="40% — акцент2 3_Стоимость" xfId="579"/>
    <cellStyle name="40% - Акцент2 3_Стоимость_1" xfId="580"/>
    <cellStyle name="40% — акцент2 3_Стоимость_1" xfId="581"/>
    <cellStyle name="40% - Акцент2 3_Стоимость_Стоимость" xfId="582"/>
    <cellStyle name="40% — акцент2 3_Стоимость_Стоимость" xfId="583"/>
    <cellStyle name="40% - Акцент2 30" xfId="584"/>
    <cellStyle name="40% - Акцент2 31" xfId="585"/>
    <cellStyle name="40% - Акцент2 32" xfId="586"/>
    <cellStyle name="40% - Акцент2 33" xfId="587"/>
    <cellStyle name="40% - Акцент2 34" xfId="588"/>
    <cellStyle name="40% - Акцент2 35" xfId="589"/>
    <cellStyle name="40% - Акцент2 36" xfId="590"/>
    <cellStyle name="40% - Акцент2 37" xfId="591"/>
    <cellStyle name="40% - Акцент2 38" xfId="592"/>
    <cellStyle name="40% - Акцент2 39" xfId="593"/>
    <cellStyle name="40% - Акцент2 4" xfId="594"/>
    <cellStyle name="40% — акцент2 4" xfId="595"/>
    <cellStyle name="40% - Акцент2 4_Приложение 1" xfId="596"/>
    <cellStyle name="40% — акцент2 4_Приложение 1" xfId="597"/>
    <cellStyle name="40% - Акцент2 4_Приложение 1_1" xfId="598"/>
    <cellStyle name="40% — акцент2 4_Приложение 2" xfId="599"/>
    <cellStyle name="40% - Акцент2 4_Приложение 2_1" xfId="600"/>
    <cellStyle name="40% — акцент2 4_Стоимость" xfId="601"/>
    <cellStyle name="40% - Акцент2 4_Стоимость_1" xfId="602"/>
    <cellStyle name="40% — акцент2 4_Стоимость_1" xfId="603"/>
    <cellStyle name="40% - Акцент2 4_Стоимость_Стоимость" xfId="604"/>
    <cellStyle name="40% — акцент2 4_Стоимость_Стоимость" xfId="605"/>
    <cellStyle name="40% - Акцент2 40" xfId="606"/>
    <cellStyle name="40% - Акцент2 41" xfId="607"/>
    <cellStyle name="40% - Акцент2 42" xfId="608"/>
    <cellStyle name="40% - Акцент2 43" xfId="609"/>
    <cellStyle name="40% - Акцент2 44" xfId="610"/>
    <cellStyle name="40% - Акцент2 45" xfId="611"/>
    <cellStyle name="40% - Акцент2 5" xfId="612"/>
    <cellStyle name="40% - Акцент2 6" xfId="613"/>
    <cellStyle name="40% - Акцент2 7" xfId="614"/>
    <cellStyle name="40% - Акцент2 8" xfId="615"/>
    <cellStyle name="40% - Акцент2 9" xfId="616"/>
    <cellStyle name="40% — акцент2_Стоимость" xfId="2419"/>
    <cellStyle name="40% — акцент3" xfId="2420"/>
    <cellStyle name="40% - Акцент3 10" xfId="617"/>
    <cellStyle name="40% - Акцент3 11" xfId="618"/>
    <cellStyle name="40% - Акцент3 12" xfId="619"/>
    <cellStyle name="40% - Акцент3 13" xfId="620"/>
    <cellStyle name="40% - Акцент3 14" xfId="621"/>
    <cellStyle name="40% - Акцент3 15" xfId="622"/>
    <cellStyle name="40% - Акцент3 16" xfId="623"/>
    <cellStyle name="40% - Акцент3 17" xfId="624"/>
    <cellStyle name="40% - Акцент3 18" xfId="625"/>
    <cellStyle name="40% - Акцент3 19" xfId="626"/>
    <cellStyle name="40% - Акцент3 2" xfId="627"/>
    <cellStyle name="40% — акцент3 2" xfId="628"/>
    <cellStyle name="40% - Акцент3 2_Приложение 1" xfId="629"/>
    <cellStyle name="40% — акцент3 2_Приложение 1" xfId="630"/>
    <cellStyle name="40% - Акцент3 2_Приложение 1_1" xfId="631"/>
    <cellStyle name="40% — акцент3 2_Приложение 2" xfId="632"/>
    <cellStyle name="40% - Акцент3 2_Приложение 2_1" xfId="633"/>
    <cellStyle name="40% — акцент3 2_Стоимость" xfId="634"/>
    <cellStyle name="40% - Акцент3 2_Стоимость_1" xfId="635"/>
    <cellStyle name="40% — акцент3 2_Стоимость_1" xfId="636"/>
    <cellStyle name="40% - Акцент3 2_Стоимость_Стоимость" xfId="637"/>
    <cellStyle name="40% — акцент3 2_Стоимость_Стоимость" xfId="638"/>
    <cellStyle name="40% - Акцент3 20" xfId="639"/>
    <cellStyle name="40% - Акцент3 21" xfId="640"/>
    <cellStyle name="40% - Акцент3 22" xfId="641"/>
    <cellStyle name="40% - Акцент3 23" xfId="642"/>
    <cellStyle name="40% - Акцент3 24" xfId="643"/>
    <cellStyle name="40% - Акцент3 25" xfId="644"/>
    <cellStyle name="40% - Акцент3 26" xfId="645"/>
    <cellStyle name="40% - Акцент3 27" xfId="646"/>
    <cellStyle name="40% - Акцент3 28" xfId="647"/>
    <cellStyle name="40% - Акцент3 29" xfId="648"/>
    <cellStyle name="40% - Акцент3 3" xfId="649"/>
    <cellStyle name="40% — акцент3 3" xfId="650"/>
    <cellStyle name="40% - Акцент3 3_Приложение 1" xfId="651"/>
    <cellStyle name="40% — акцент3 3_Приложение 1" xfId="652"/>
    <cellStyle name="40% - Акцент3 3_Приложение 1_1" xfId="653"/>
    <cellStyle name="40% — акцент3 3_Приложение 2" xfId="654"/>
    <cellStyle name="40% - Акцент3 3_Приложение 2_1" xfId="655"/>
    <cellStyle name="40% — акцент3 3_Стоимость" xfId="656"/>
    <cellStyle name="40% - Акцент3 3_Стоимость_1" xfId="657"/>
    <cellStyle name="40% — акцент3 3_Стоимость_1" xfId="658"/>
    <cellStyle name="40% - Акцент3 3_Стоимость_Стоимость" xfId="659"/>
    <cellStyle name="40% — акцент3 3_Стоимость_Стоимость" xfId="660"/>
    <cellStyle name="40% - Акцент3 30" xfId="661"/>
    <cellStyle name="40% - Акцент3 31" xfId="662"/>
    <cellStyle name="40% - Акцент3 32" xfId="663"/>
    <cellStyle name="40% - Акцент3 33" xfId="664"/>
    <cellStyle name="40% - Акцент3 34" xfId="665"/>
    <cellStyle name="40% - Акцент3 35" xfId="666"/>
    <cellStyle name="40% - Акцент3 36" xfId="667"/>
    <cellStyle name="40% - Акцент3 37" xfId="668"/>
    <cellStyle name="40% - Акцент3 38" xfId="669"/>
    <cellStyle name="40% - Акцент3 39" xfId="670"/>
    <cellStyle name="40% - Акцент3 4" xfId="671"/>
    <cellStyle name="40% — акцент3 4" xfId="672"/>
    <cellStyle name="40% - Акцент3 4_Приложение 1" xfId="673"/>
    <cellStyle name="40% — акцент3 4_Приложение 1" xfId="674"/>
    <cellStyle name="40% - Акцент3 4_Приложение 1_1" xfId="675"/>
    <cellStyle name="40% — акцент3 4_Приложение 2" xfId="676"/>
    <cellStyle name="40% - Акцент3 4_Приложение 2_1" xfId="677"/>
    <cellStyle name="40% — акцент3 4_Стоимость" xfId="678"/>
    <cellStyle name="40% - Акцент3 4_Стоимость_1" xfId="679"/>
    <cellStyle name="40% — акцент3 4_Стоимость_1" xfId="680"/>
    <cellStyle name="40% - Акцент3 4_Стоимость_Стоимость" xfId="681"/>
    <cellStyle name="40% — акцент3 4_Стоимость_Стоимость" xfId="682"/>
    <cellStyle name="40% - Акцент3 40" xfId="683"/>
    <cellStyle name="40% - Акцент3 41" xfId="684"/>
    <cellStyle name="40% - Акцент3 42" xfId="685"/>
    <cellStyle name="40% - Акцент3 43" xfId="686"/>
    <cellStyle name="40% - Акцент3 44" xfId="687"/>
    <cellStyle name="40% - Акцент3 45" xfId="688"/>
    <cellStyle name="40% - Акцент3 5" xfId="689"/>
    <cellStyle name="40% - Акцент3 6" xfId="690"/>
    <cellStyle name="40% - Акцент3 7" xfId="691"/>
    <cellStyle name="40% - Акцент3 8" xfId="692"/>
    <cellStyle name="40% - Акцент3 9" xfId="693"/>
    <cellStyle name="40% — акцент3_Стоимость" xfId="2421"/>
    <cellStyle name="40% — акцент4" xfId="2422"/>
    <cellStyle name="40% - Акцент4 10" xfId="694"/>
    <cellStyle name="40% - Акцент4 11" xfId="695"/>
    <cellStyle name="40% - Акцент4 12" xfId="696"/>
    <cellStyle name="40% - Акцент4 13" xfId="697"/>
    <cellStyle name="40% - Акцент4 14" xfId="698"/>
    <cellStyle name="40% - Акцент4 15" xfId="699"/>
    <cellStyle name="40% - Акцент4 16" xfId="700"/>
    <cellStyle name="40% - Акцент4 17" xfId="701"/>
    <cellStyle name="40% - Акцент4 18" xfId="702"/>
    <cellStyle name="40% - Акцент4 19" xfId="703"/>
    <cellStyle name="40% - Акцент4 2" xfId="704"/>
    <cellStyle name="40% — акцент4 2" xfId="705"/>
    <cellStyle name="40% - Акцент4 2_Приложение 1" xfId="706"/>
    <cellStyle name="40% — акцент4 2_Приложение 1" xfId="707"/>
    <cellStyle name="40% - Акцент4 2_Приложение 1_1" xfId="708"/>
    <cellStyle name="40% — акцент4 2_Приложение 2" xfId="709"/>
    <cellStyle name="40% - Акцент4 2_Приложение 2_1" xfId="710"/>
    <cellStyle name="40% — акцент4 2_Стоимость" xfId="711"/>
    <cellStyle name="40% - Акцент4 2_Стоимость_1" xfId="712"/>
    <cellStyle name="40% — акцент4 2_Стоимость_1" xfId="713"/>
    <cellStyle name="40% - Акцент4 2_Стоимость_Стоимость" xfId="714"/>
    <cellStyle name="40% — акцент4 2_Стоимость_Стоимость" xfId="715"/>
    <cellStyle name="40% - Акцент4 20" xfId="716"/>
    <cellStyle name="40% - Акцент4 21" xfId="717"/>
    <cellStyle name="40% - Акцент4 22" xfId="718"/>
    <cellStyle name="40% - Акцент4 23" xfId="719"/>
    <cellStyle name="40% - Акцент4 24" xfId="720"/>
    <cellStyle name="40% - Акцент4 25" xfId="721"/>
    <cellStyle name="40% - Акцент4 26" xfId="722"/>
    <cellStyle name="40% - Акцент4 27" xfId="723"/>
    <cellStyle name="40% - Акцент4 28" xfId="724"/>
    <cellStyle name="40% - Акцент4 29" xfId="725"/>
    <cellStyle name="40% - Акцент4 3" xfId="726"/>
    <cellStyle name="40% — акцент4 3" xfId="727"/>
    <cellStyle name="40% - Акцент4 3_Приложение 1" xfId="728"/>
    <cellStyle name="40% — акцент4 3_Приложение 1" xfId="729"/>
    <cellStyle name="40% - Акцент4 3_Приложение 1_1" xfId="730"/>
    <cellStyle name="40% — акцент4 3_Приложение 2" xfId="731"/>
    <cellStyle name="40% - Акцент4 3_Приложение 2_1" xfId="732"/>
    <cellStyle name="40% — акцент4 3_Стоимость" xfId="733"/>
    <cellStyle name="40% - Акцент4 3_Стоимость_1" xfId="734"/>
    <cellStyle name="40% — акцент4 3_Стоимость_1" xfId="735"/>
    <cellStyle name="40% - Акцент4 3_Стоимость_Стоимость" xfId="736"/>
    <cellStyle name="40% — акцент4 3_Стоимость_Стоимость" xfId="737"/>
    <cellStyle name="40% - Акцент4 30" xfId="738"/>
    <cellStyle name="40% - Акцент4 31" xfId="739"/>
    <cellStyle name="40% - Акцент4 32" xfId="740"/>
    <cellStyle name="40% - Акцент4 33" xfId="741"/>
    <cellStyle name="40% - Акцент4 34" xfId="742"/>
    <cellStyle name="40% - Акцент4 35" xfId="743"/>
    <cellStyle name="40% - Акцент4 36" xfId="744"/>
    <cellStyle name="40% - Акцент4 37" xfId="745"/>
    <cellStyle name="40% - Акцент4 38" xfId="746"/>
    <cellStyle name="40% - Акцент4 39" xfId="747"/>
    <cellStyle name="40% - Акцент4 4" xfId="748"/>
    <cellStyle name="40% — акцент4 4" xfId="749"/>
    <cellStyle name="40% - Акцент4 4_Приложение 1" xfId="750"/>
    <cellStyle name="40% — акцент4 4_Приложение 1" xfId="751"/>
    <cellStyle name="40% - Акцент4 4_Приложение 1_1" xfId="752"/>
    <cellStyle name="40% — акцент4 4_Приложение 2" xfId="753"/>
    <cellStyle name="40% - Акцент4 4_Приложение 2_1" xfId="754"/>
    <cellStyle name="40% — акцент4 4_Стоимость" xfId="755"/>
    <cellStyle name="40% - Акцент4 4_Стоимость_1" xfId="756"/>
    <cellStyle name="40% — акцент4 4_Стоимость_1" xfId="757"/>
    <cellStyle name="40% - Акцент4 4_Стоимость_Стоимость" xfId="758"/>
    <cellStyle name="40% — акцент4 4_Стоимость_Стоимость" xfId="759"/>
    <cellStyle name="40% - Акцент4 40" xfId="760"/>
    <cellStyle name="40% - Акцент4 41" xfId="761"/>
    <cellStyle name="40% - Акцент4 42" xfId="762"/>
    <cellStyle name="40% - Акцент4 43" xfId="763"/>
    <cellStyle name="40% - Акцент4 44" xfId="764"/>
    <cellStyle name="40% - Акцент4 45" xfId="765"/>
    <cellStyle name="40% - Акцент4 5" xfId="766"/>
    <cellStyle name="40% - Акцент4 6" xfId="767"/>
    <cellStyle name="40% - Акцент4 7" xfId="768"/>
    <cellStyle name="40% - Акцент4 8" xfId="769"/>
    <cellStyle name="40% - Акцент4 9" xfId="770"/>
    <cellStyle name="40% — акцент4_Стоимость" xfId="2423"/>
    <cellStyle name="40% — акцент5" xfId="2424"/>
    <cellStyle name="40% - Акцент5 10" xfId="771"/>
    <cellStyle name="40% - Акцент5 11" xfId="772"/>
    <cellStyle name="40% - Акцент5 12" xfId="773"/>
    <cellStyle name="40% - Акцент5 13" xfId="774"/>
    <cellStyle name="40% - Акцент5 14" xfId="775"/>
    <cellStyle name="40% - Акцент5 15" xfId="776"/>
    <cellStyle name="40% - Акцент5 16" xfId="777"/>
    <cellStyle name="40% - Акцент5 17" xfId="778"/>
    <cellStyle name="40% - Акцент5 18" xfId="779"/>
    <cellStyle name="40% - Акцент5 19" xfId="780"/>
    <cellStyle name="40% - Акцент5 2" xfId="781"/>
    <cellStyle name="40% — акцент5 2" xfId="782"/>
    <cellStyle name="40% - Акцент5 2_Приложение 1" xfId="783"/>
    <cellStyle name="40% — акцент5 2_Приложение 1" xfId="784"/>
    <cellStyle name="40% - Акцент5 2_Приложение 1_1" xfId="785"/>
    <cellStyle name="40% — акцент5 2_Приложение 2" xfId="786"/>
    <cellStyle name="40% - Акцент5 2_Приложение 2_1" xfId="787"/>
    <cellStyle name="40% — акцент5 2_Стоимость" xfId="788"/>
    <cellStyle name="40% - Акцент5 2_Стоимость_1" xfId="789"/>
    <cellStyle name="40% — акцент5 2_Стоимость_1" xfId="790"/>
    <cellStyle name="40% - Акцент5 2_Стоимость_Стоимость" xfId="791"/>
    <cellStyle name="40% — акцент5 2_Стоимость_Стоимость" xfId="792"/>
    <cellStyle name="40% - Акцент5 20" xfId="793"/>
    <cellStyle name="40% - Акцент5 21" xfId="794"/>
    <cellStyle name="40% - Акцент5 22" xfId="795"/>
    <cellStyle name="40% - Акцент5 23" xfId="796"/>
    <cellStyle name="40% - Акцент5 24" xfId="797"/>
    <cellStyle name="40% - Акцент5 25" xfId="798"/>
    <cellStyle name="40% - Акцент5 26" xfId="799"/>
    <cellStyle name="40% - Акцент5 27" xfId="800"/>
    <cellStyle name="40% - Акцент5 28" xfId="801"/>
    <cellStyle name="40% - Акцент5 29" xfId="802"/>
    <cellStyle name="40% - Акцент5 3" xfId="803"/>
    <cellStyle name="40% — акцент5 3" xfId="804"/>
    <cellStyle name="40% - Акцент5 3_Приложение 1" xfId="805"/>
    <cellStyle name="40% — акцент5 3_Приложение 1" xfId="806"/>
    <cellStyle name="40% - Акцент5 3_Приложение 1_1" xfId="807"/>
    <cellStyle name="40% — акцент5 3_Приложение 2" xfId="808"/>
    <cellStyle name="40% - Акцент5 3_Приложение 2_1" xfId="809"/>
    <cellStyle name="40% — акцент5 3_Стоимость" xfId="810"/>
    <cellStyle name="40% - Акцент5 3_Стоимость_1" xfId="811"/>
    <cellStyle name="40% — акцент5 3_Стоимость_1" xfId="812"/>
    <cellStyle name="40% - Акцент5 3_Стоимость_Стоимость" xfId="813"/>
    <cellStyle name="40% — акцент5 3_Стоимость_Стоимость" xfId="814"/>
    <cellStyle name="40% - Акцент5 30" xfId="815"/>
    <cellStyle name="40% - Акцент5 31" xfId="816"/>
    <cellStyle name="40% - Акцент5 32" xfId="817"/>
    <cellStyle name="40% - Акцент5 33" xfId="818"/>
    <cellStyle name="40% - Акцент5 34" xfId="819"/>
    <cellStyle name="40% - Акцент5 35" xfId="820"/>
    <cellStyle name="40% - Акцент5 36" xfId="821"/>
    <cellStyle name="40% - Акцент5 37" xfId="822"/>
    <cellStyle name="40% - Акцент5 38" xfId="823"/>
    <cellStyle name="40% - Акцент5 39" xfId="824"/>
    <cellStyle name="40% - Акцент5 4" xfId="825"/>
    <cellStyle name="40% — акцент5 4" xfId="826"/>
    <cellStyle name="40% - Акцент5 4_Приложение 1" xfId="827"/>
    <cellStyle name="40% — акцент5 4_Приложение 1" xfId="828"/>
    <cellStyle name="40% - Акцент5 4_Приложение 1_1" xfId="829"/>
    <cellStyle name="40% — акцент5 4_Приложение 2" xfId="830"/>
    <cellStyle name="40% - Акцент5 4_Приложение 2_1" xfId="831"/>
    <cellStyle name="40% — акцент5 4_Стоимость" xfId="832"/>
    <cellStyle name="40% - Акцент5 4_Стоимость_1" xfId="833"/>
    <cellStyle name="40% — акцент5 4_Стоимость_1" xfId="834"/>
    <cellStyle name="40% - Акцент5 4_Стоимость_Стоимость" xfId="835"/>
    <cellStyle name="40% — акцент5 4_Стоимость_Стоимость" xfId="836"/>
    <cellStyle name="40% - Акцент5 40" xfId="837"/>
    <cellStyle name="40% - Акцент5 41" xfId="838"/>
    <cellStyle name="40% - Акцент5 42" xfId="839"/>
    <cellStyle name="40% - Акцент5 43" xfId="840"/>
    <cellStyle name="40% - Акцент5 44" xfId="841"/>
    <cellStyle name="40% - Акцент5 45" xfId="842"/>
    <cellStyle name="40% - Акцент5 5" xfId="843"/>
    <cellStyle name="40% - Акцент5 6" xfId="844"/>
    <cellStyle name="40% - Акцент5 7" xfId="845"/>
    <cellStyle name="40% - Акцент5 8" xfId="846"/>
    <cellStyle name="40% - Акцент5 9" xfId="847"/>
    <cellStyle name="40% — акцент5_Стоимость" xfId="2425"/>
    <cellStyle name="40% — акцент6" xfId="2426"/>
    <cellStyle name="40% - Акцент6 10" xfId="848"/>
    <cellStyle name="40% - Акцент6 11" xfId="849"/>
    <cellStyle name="40% - Акцент6 12" xfId="850"/>
    <cellStyle name="40% - Акцент6 13" xfId="851"/>
    <cellStyle name="40% - Акцент6 14" xfId="852"/>
    <cellStyle name="40% - Акцент6 15" xfId="853"/>
    <cellStyle name="40% - Акцент6 16" xfId="854"/>
    <cellStyle name="40% - Акцент6 17" xfId="855"/>
    <cellStyle name="40% - Акцент6 18" xfId="856"/>
    <cellStyle name="40% - Акцент6 19" xfId="857"/>
    <cellStyle name="40% - Акцент6 2" xfId="858"/>
    <cellStyle name="40% — акцент6 2" xfId="859"/>
    <cellStyle name="40% - Акцент6 2_Приложение 1" xfId="860"/>
    <cellStyle name="40% — акцент6 2_Приложение 1" xfId="861"/>
    <cellStyle name="40% - Акцент6 2_Приложение 1_1" xfId="862"/>
    <cellStyle name="40% — акцент6 2_Приложение 2" xfId="863"/>
    <cellStyle name="40% - Акцент6 2_Приложение 2_1" xfId="864"/>
    <cellStyle name="40% — акцент6 2_Стоимость" xfId="865"/>
    <cellStyle name="40% - Акцент6 2_Стоимость_1" xfId="866"/>
    <cellStyle name="40% — акцент6 2_Стоимость_1" xfId="867"/>
    <cellStyle name="40% - Акцент6 2_Стоимость_Стоимость" xfId="868"/>
    <cellStyle name="40% — акцент6 2_Стоимость_Стоимость" xfId="869"/>
    <cellStyle name="40% - Акцент6 20" xfId="870"/>
    <cellStyle name="40% - Акцент6 21" xfId="871"/>
    <cellStyle name="40% - Акцент6 22" xfId="872"/>
    <cellStyle name="40% - Акцент6 23" xfId="873"/>
    <cellStyle name="40% - Акцент6 24" xfId="874"/>
    <cellStyle name="40% - Акцент6 25" xfId="875"/>
    <cellStyle name="40% - Акцент6 26" xfId="876"/>
    <cellStyle name="40% - Акцент6 27" xfId="877"/>
    <cellStyle name="40% - Акцент6 28" xfId="878"/>
    <cellStyle name="40% - Акцент6 29" xfId="879"/>
    <cellStyle name="40% - Акцент6 3" xfId="880"/>
    <cellStyle name="40% — акцент6 3" xfId="881"/>
    <cellStyle name="40% - Акцент6 3_Приложение 1" xfId="882"/>
    <cellStyle name="40% — акцент6 3_Приложение 1" xfId="883"/>
    <cellStyle name="40% - Акцент6 3_Приложение 1_1" xfId="884"/>
    <cellStyle name="40% — акцент6 3_Приложение 2" xfId="885"/>
    <cellStyle name="40% - Акцент6 3_Приложение 2_1" xfId="886"/>
    <cellStyle name="40% — акцент6 3_Стоимость" xfId="887"/>
    <cellStyle name="40% - Акцент6 3_Стоимость_1" xfId="888"/>
    <cellStyle name="40% — акцент6 3_Стоимость_1" xfId="889"/>
    <cellStyle name="40% - Акцент6 3_Стоимость_Стоимость" xfId="890"/>
    <cellStyle name="40% — акцент6 3_Стоимость_Стоимость" xfId="891"/>
    <cellStyle name="40% - Акцент6 30" xfId="892"/>
    <cellStyle name="40% - Акцент6 31" xfId="893"/>
    <cellStyle name="40% - Акцент6 32" xfId="894"/>
    <cellStyle name="40% - Акцент6 33" xfId="895"/>
    <cellStyle name="40% - Акцент6 34" xfId="896"/>
    <cellStyle name="40% - Акцент6 35" xfId="897"/>
    <cellStyle name="40% - Акцент6 36" xfId="898"/>
    <cellStyle name="40% - Акцент6 37" xfId="899"/>
    <cellStyle name="40% - Акцент6 38" xfId="900"/>
    <cellStyle name="40% - Акцент6 39" xfId="901"/>
    <cellStyle name="40% - Акцент6 4" xfId="902"/>
    <cellStyle name="40% — акцент6 4" xfId="903"/>
    <cellStyle name="40% - Акцент6 4_Приложение 1" xfId="904"/>
    <cellStyle name="40% — акцент6 4_Приложение 1" xfId="905"/>
    <cellStyle name="40% - Акцент6 4_Приложение 1_1" xfId="906"/>
    <cellStyle name="40% — акцент6 4_Приложение 2" xfId="907"/>
    <cellStyle name="40% - Акцент6 4_Приложение 2_1" xfId="908"/>
    <cellStyle name="40% — акцент6 4_Стоимость" xfId="909"/>
    <cellStyle name="40% - Акцент6 4_Стоимость_1" xfId="910"/>
    <cellStyle name="40% — акцент6 4_Стоимость_1" xfId="911"/>
    <cellStyle name="40% - Акцент6 4_Стоимость_Стоимость" xfId="912"/>
    <cellStyle name="40% — акцент6 4_Стоимость_Стоимость" xfId="913"/>
    <cellStyle name="40% - Акцент6 40" xfId="914"/>
    <cellStyle name="40% - Акцент6 41" xfId="915"/>
    <cellStyle name="40% - Акцент6 42" xfId="916"/>
    <cellStyle name="40% - Акцент6 43" xfId="917"/>
    <cellStyle name="40% - Акцент6 44" xfId="918"/>
    <cellStyle name="40% - Акцент6 45" xfId="919"/>
    <cellStyle name="40% - Акцент6 5" xfId="920"/>
    <cellStyle name="40% - Акцент6 6" xfId="921"/>
    <cellStyle name="40% - Акцент6 7" xfId="922"/>
    <cellStyle name="40% - Акцент6 8" xfId="923"/>
    <cellStyle name="40% - Акцент6 9" xfId="924"/>
    <cellStyle name="40% — акцент6_Стоимость" xfId="2427"/>
    <cellStyle name="60% — акцент1" xfId="2428"/>
    <cellStyle name="60% - Акцент1 10" xfId="925"/>
    <cellStyle name="60% - Акцент1 11" xfId="926"/>
    <cellStyle name="60% - Акцент1 12" xfId="927"/>
    <cellStyle name="60% - Акцент1 13" xfId="928"/>
    <cellStyle name="60% - Акцент1 14" xfId="929"/>
    <cellStyle name="60% - Акцент1 15" xfId="930"/>
    <cellStyle name="60% - Акцент1 16" xfId="931"/>
    <cellStyle name="60% - Акцент1 17" xfId="932"/>
    <cellStyle name="60% - Акцент1 18" xfId="933"/>
    <cellStyle name="60% - Акцент1 19" xfId="934"/>
    <cellStyle name="60% - Акцент1 2" xfId="935"/>
    <cellStyle name="60% — акцент1 2" xfId="936"/>
    <cellStyle name="60% - Акцент1 2_Приложение 1" xfId="937"/>
    <cellStyle name="60% — акцент1 2_Приложение 1" xfId="938"/>
    <cellStyle name="60% - Акцент1 2_Приложение 1_1" xfId="939"/>
    <cellStyle name="60% — акцент1 2_Приложение 2" xfId="940"/>
    <cellStyle name="60% - Акцент1 2_Приложение 2_1" xfId="941"/>
    <cellStyle name="60% - Акцент1 20" xfId="942"/>
    <cellStyle name="60% - Акцент1 21" xfId="943"/>
    <cellStyle name="60% - Акцент1 22" xfId="944"/>
    <cellStyle name="60% - Акцент1 23" xfId="945"/>
    <cellStyle name="60% - Акцент1 24" xfId="946"/>
    <cellStyle name="60% - Акцент1 25" xfId="947"/>
    <cellStyle name="60% - Акцент1 26" xfId="948"/>
    <cellStyle name="60% - Акцент1 27" xfId="949"/>
    <cellStyle name="60% - Акцент1 28" xfId="950"/>
    <cellStyle name="60% - Акцент1 29" xfId="951"/>
    <cellStyle name="60% - Акцент1 3" xfId="952"/>
    <cellStyle name="60% — акцент1 3" xfId="953"/>
    <cellStyle name="60% - Акцент1 3_Приложение 1" xfId="954"/>
    <cellStyle name="60% — акцент1 3_Приложение 1" xfId="955"/>
    <cellStyle name="60% - Акцент1 3_Приложение 1_1" xfId="956"/>
    <cellStyle name="60% — акцент1 3_Приложение 2" xfId="957"/>
    <cellStyle name="60% - Акцент1 3_Приложение 2_1" xfId="958"/>
    <cellStyle name="60% - Акцент1 30" xfId="959"/>
    <cellStyle name="60% - Акцент1 31" xfId="960"/>
    <cellStyle name="60% - Акцент1 32" xfId="961"/>
    <cellStyle name="60% - Акцент1 33" xfId="962"/>
    <cellStyle name="60% - Акцент1 34" xfId="963"/>
    <cellStyle name="60% - Акцент1 35" xfId="964"/>
    <cellStyle name="60% - Акцент1 36" xfId="965"/>
    <cellStyle name="60% - Акцент1 37" xfId="966"/>
    <cellStyle name="60% - Акцент1 38" xfId="967"/>
    <cellStyle name="60% - Акцент1 39" xfId="968"/>
    <cellStyle name="60% - Акцент1 4" xfId="969"/>
    <cellStyle name="60% — акцент1 4" xfId="970"/>
    <cellStyle name="60% - Акцент1 4_Приложение 1" xfId="971"/>
    <cellStyle name="60% — акцент1 4_Приложение 1" xfId="972"/>
    <cellStyle name="60% - Акцент1 4_Приложение 1_1" xfId="973"/>
    <cellStyle name="60% — акцент1 4_Приложение 2" xfId="974"/>
    <cellStyle name="60% - Акцент1 4_Приложение 2_1" xfId="975"/>
    <cellStyle name="60% - Акцент1 40" xfId="976"/>
    <cellStyle name="60% - Акцент1 41" xfId="977"/>
    <cellStyle name="60% - Акцент1 42" xfId="978"/>
    <cellStyle name="60% - Акцент1 43" xfId="979"/>
    <cellStyle name="60% - Акцент1 44" xfId="980"/>
    <cellStyle name="60% - Акцент1 45" xfId="981"/>
    <cellStyle name="60% - Акцент1 5" xfId="982"/>
    <cellStyle name="60% - Акцент1 6" xfId="983"/>
    <cellStyle name="60% - Акцент1 7" xfId="984"/>
    <cellStyle name="60% - Акцент1 8" xfId="985"/>
    <cellStyle name="60% - Акцент1 9" xfId="986"/>
    <cellStyle name="60% — акцент2" xfId="2429"/>
    <cellStyle name="60% - Акцент2 10" xfId="987"/>
    <cellStyle name="60% - Акцент2 11" xfId="988"/>
    <cellStyle name="60% - Акцент2 12" xfId="989"/>
    <cellStyle name="60% - Акцент2 13" xfId="990"/>
    <cellStyle name="60% - Акцент2 14" xfId="991"/>
    <cellStyle name="60% - Акцент2 15" xfId="992"/>
    <cellStyle name="60% - Акцент2 16" xfId="993"/>
    <cellStyle name="60% - Акцент2 17" xfId="994"/>
    <cellStyle name="60% - Акцент2 18" xfId="995"/>
    <cellStyle name="60% - Акцент2 19" xfId="996"/>
    <cellStyle name="60% - Акцент2 2" xfId="997"/>
    <cellStyle name="60% — акцент2 2" xfId="998"/>
    <cellStyle name="60% - Акцент2 2_Приложение 1" xfId="999"/>
    <cellStyle name="60% — акцент2 2_Приложение 1" xfId="1000"/>
    <cellStyle name="60% - Акцент2 2_Приложение 1_1" xfId="1001"/>
    <cellStyle name="60% — акцент2 2_Приложение 2" xfId="1002"/>
    <cellStyle name="60% - Акцент2 2_Приложение 2_1" xfId="1003"/>
    <cellStyle name="60% - Акцент2 20" xfId="1004"/>
    <cellStyle name="60% - Акцент2 21" xfId="1005"/>
    <cellStyle name="60% - Акцент2 22" xfId="1006"/>
    <cellStyle name="60% - Акцент2 23" xfId="1007"/>
    <cellStyle name="60% - Акцент2 24" xfId="1008"/>
    <cellStyle name="60% - Акцент2 25" xfId="1009"/>
    <cellStyle name="60% - Акцент2 26" xfId="1010"/>
    <cellStyle name="60% - Акцент2 27" xfId="1011"/>
    <cellStyle name="60% - Акцент2 28" xfId="1012"/>
    <cellStyle name="60% - Акцент2 29" xfId="1013"/>
    <cellStyle name="60% - Акцент2 3" xfId="1014"/>
    <cellStyle name="60% — акцент2 3" xfId="1015"/>
    <cellStyle name="60% - Акцент2 3_Приложение 1" xfId="1016"/>
    <cellStyle name="60% — акцент2 3_Приложение 1" xfId="1017"/>
    <cellStyle name="60% - Акцент2 3_Приложение 1_1" xfId="1018"/>
    <cellStyle name="60% — акцент2 3_Приложение 2" xfId="1019"/>
    <cellStyle name="60% - Акцент2 3_Приложение 2_1" xfId="1020"/>
    <cellStyle name="60% - Акцент2 30" xfId="1021"/>
    <cellStyle name="60% - Акцент2 31" xfId="1022"/>
    <cellStyle name="60% - Акцент2 32" xfId="1023"/>
    <cellStyle name="60% - Акцент2 33" xfId="1024"/>
    <cellStyle name="60% - Акцент2 34" xfId="1025"/>
    <cellStyle name="60% - Акцент2 35" xfId="1026"/>
    <cellStyle name="60% - Акцент2 36" xfId="1027"/>
    <cellStyle name="60% - Акцент2 37" xfId="1028"/>
    <cellStyle name="60% - Акцент2 38" xfId="1029"/>
    <cellStyle name="60% - Акцент2 39" xfId="1030"/>
    <cellStyle name="60% - Акцент2 4" xfId="1031"/>
    <cellStyle name="60% — акцент2 4" xfId="1032"/>
    <cellStyle name="60% - Акцент2 4_Приложение 1" xfId="1033"/>
    <cellStyle name="60% — акцент2 4_Приложение 1" xfId="1034"/>
    <cellStyle name="60% - Акцент2 4_Приложение 1_1" xfId="1035"/>
    <cellStyle name="60% — акцент2 4_Приложение 2" xfId="1036"/>
    <cellStyle name="60% - Акцент2 4_Приложение 2_1" xfId="1037"/>
    <cellStyle name="60% - Акцент2 40" xfId="1038"/>
    <cellStyle name="60% - Акцент2 41" xfId="1039"/>
    <cellStyle name="60% - Акцент2 42" xfId="1040"/>
    <cellStyle name="60% - Акцент2 43" xfId="1041"/>
    <cellStyle name="60% - Акцент2 44" xfId="1042"/>
    <cellStyle name="60% - Акцент2 45" xfId="1043"/>
    <cellStyle name="60% - Акцент2 5" xfId="1044"/>
    <cellStyle name="60% - Акцент2 6" xfId="1045"/>
    <cellStyle name="60% - Акцент2 7" xfId="1046"/>
    <cellStyle name="60% - Акцент2 8" xfId="1047"/>
    <cellStyle name="60% - Акцент2 9" xfId="1048"/>
    <cellStyle name="60% — акцент3" xfId="2430"/>
    <cellStyle name="60% - Акцент3 10" xfId="1049"/>
    <cellStyle name="60% - Акцент3 11" xfId="1050"/>
    <cellStyle name="60% - Акцент3 12" xfId="1051"/>
    <cellStyle name="60% - Акцент3 13" xfId="1052"/>
    <cellStyle name="60% - Акцент3 14" xfId="1053"/>
    <cellStyle name="60% - Акцент3 15" xfId="1054"/>
    <cellStyle name="60% - Акцент3 16" xfId="1055"/>
    <cellStyle name="60% - Акцент3 17" xfId="1056"/>
    <cellStyle name="60% - Акцент3 18" xfId="1057"/>
    <cellStyle name="60% - Акцент3 19" xfId="1058"/>
    <cellStyle name="60% - Акцент3 2" xfId="1059"/>
    <cellStyle name="60% — акцент3 2" xfId="1060"/>
    <cellStyle name="60% - Акцент3 2_Приложение 1" xfId="1061"/>
    <cellStyle name="60% — акцент3 2_Приложение 1" xfId="1062"/>
    <cellStyle name="60% - Акцент3 2_Приложение 1_1" xfId="1063"/>
    <cellStyle name="60% — акцент3 2_Приложение 2" xfId="1064"/>
    <cellStyle name="60% - Акцент3 2_Приложение 2_1" xfId="1065"/>
    <cellStyle name="60% - Акцент3 20" xfId="1066"/>
    <cellStyle name="60% - Акцент3 21" xfId="1067"/>
    <cellStyle name="60% - Акцент3 22" xfId="1068"/>
    <cellStyle name="60% - Акцент3 23" xfId="1069"/>
    <cellStyle name="60% - Акцент3 24" xfId="1070"/>
    <cellStyle name="60% - Акцент3 25" xfId="1071"/>
    <cellStyle name="60% - Акцент3 26" xfId="1072"/>
    <cellStyle name="60% - Акцент3 27" xfId="1073"/>
    <cellStyle name="60% - Акцент3 28" xfId="1074"/>
    <cellStyle name="60% - Акцент3 29" xfId="1075"/>
    <cellStyle name="60% - Акцент3 3" xfId="1076"/>
    <cellStyle name="60% — акцент3 3" xfId="1077"/>
    <cellStyle name="60% - Акцент3 3_Приложение 1" xfId="1078"/>
    <cellStyle name="60% — акцент3 3_Приложение 1" xfId="1079"/>
    <cellStyle name="60% - Акцент3 3_Приложение 1_1" xfId="1080"/>
    <cellStyle name="60% — акцент3 3_Приложение 2" xfId="1081"/>
    <cellStyle name="60% - Акцент3 3_Приложение 2_1" xfId="1082"/>
    <cellStyle name="60% - Акцент3 30" xfId="1083"/>
    <cellStyle name="60% - Акцент3 31" xfId="1084"/>
    <cellStyle name="60% - Акцент3 32" xfId="1085"/>
    <cellStyle name="60% - Акцент3 33" xfId="1086"/>
    <cellStyle name="60% - Акцент3 34" xfId="1087"/>
    <cellStyle name="60% - Акцент3 35" xfId="1088"/>
    <cellStyle name="60% - Акцент3 36" xfId="1089"/>
    <cellStyle name="60% - Акцент3 37" xfId="1090"/>
    <cellStyle name="60% - Акцент3 38" xfId="1091"/>
    <cellStyle name="60% - Акцент3 39" xfId="1092"/>
    <cellStyle name="60% - Акцент3 4" xfId="1093"/>
    <cellStyle name="60% — акцент3 4" xfId="1094"/>
    <cellStyle name="60% - Акцент3 4_Приложение 1" xfId="1095"/>
    <cellStyle name="60% — акцент3 4_Приложение 1" xfId="1096"/>
    <cellStyle name="60% - Акцент3 4_Приложение 1_1" xfId="1097"/>
    <cellStyle name="60% — акцент3 4_Приложение 2" xfId="1098"/>
    <cellStyle name="60% - Акцент3 4_Приложение 2_1" xfId="1099"/>
    <cellStyle name="60% - Акцент3 40" xfId="1100"/>
    <cellStyle name="60% - Акцент3 41" xfId="1101"/>
    <cellStyle name="60% - Акцент3 42" xfId="1102"/>
    <cellStyle name="60% - Акцент3 43" xfId="1103"/>
    <cellStyle name="60% - Акцент3 44" xfId="1104"/>
    <cellStyle name="60% - Акцент3 45" xfId="1105"/>
    <cellStyle name="60% - Акцент3 5" xfId="1106"/>
    <cellStyle name="60% - Акцент3 6" xfId="1107"/>
    <cellStyle name="60% - Акцент3 7" xfId="1108"/>
    <cellStyle name="60% - Акцент3 8" xfId="1109"/>
    <cellStyle name="60% - Акцент3 9" xfId="1110"/>
    <cellStyle name="60% — акцент4" xfId="2431"/>
    <cellStyle name="60% - Акцент4 10" xfId="1111"/>
    <cellStyle name="60% - Акцент4 11" xfId="1112"/>
    <cellStyle name="60% - Акцент4 12" xfId="1113"/>
    <cellStyle name="60% - Акцент4 13" xfId="1114"/>
    <cellStyle name="60% - Акцент4 14" xfId="1115"/>
    <cellStyle name="60% - Акцент4 15" xfId="1116"/>
    <cellStyle name="60% - Акцент4 16" xfId="1117"/>
    <cellStyle name="60% - Акцент4 17" xfId="1118"/>
    <cellStyle name="60% - Акцент4 18" xfId="1119"/>
    <cellStyle name="60% - Акцент4 19" xfId="1120"/>
    <cellStyle name="60% - Акцент4 2" xfId="1121"/>
    <cellStyle name="60% — акцент4 2" xfId="1122"/>
    <cellStyle name="60% - Акцент4 2_Приложение 1" xfId="1123"/>
    <cellStyle name="60% — акцент4 2_Приложение 1" xfId="1124"/>
    <cellStyle name="60% - Акцент4 2_Приложение 1_1" xfId="1125"/>
    <cellStyle name="60% — акцент4 2_Приложение 2" xfId="1126"/>
    <cellStyle name="60% - Акцент4 2_Приложение 2_1" xfId="1127"/>
    <cellStyle name="60% - Акцент4 20" xfId="1128"/>
    <cellStyle name="60% - Акцент4 21" xfId="1129"/>
    <cellStyle name="60% - Акцент4 22" xfId="1130"/>
    <cellStyle name="60% - Акцент4 23" xfId="1131"/>
    <cellStyle name="60% - Акцент4 24" xfId="1132"/>
    <cellStyle name="60% - Акцент4 25" xfId="1133"/>
    <cellStyle name="60% - Акцент4 26" xfId="1134"/>
    <cellStyle name="60% - Акцент4 27" xfId="1135"/>
    <cellStyle name="60% - Акцент4 28" xfId="1136"/>
    <cellStyle name="60% - Акцент4 29" xfId="1137"/>
    <cellStyle name="60% - Акцент4 3" xfId="1138"/>
    <cellStyle name="60% — акцент4 3" xfId="1139"/>
    <cellStyle name="60% - Акцент4 3_Приложение 1" xfId="1140"/>
    <cellStyle name="60% — акцент4 3_Приложение 1" xfId="1141"/>
    <cellStyle name="60% - Акцент4 3_Приложение 1_1" xfId="1142"/>
    <cellStyle name="60% — акцент4 3_Приложение 2" xfId="1143"/>
    <cellStyle name="60% - Акцент4 3_Приложение 2_1" xfId="1144"/>
    <cellStyle name="60% - Акцент4 30" xfId="1145"/>
    <cellStyle name="60% - Акцент4 31" xfId="1146"/>
    <cellStyle name="60% - Акцент4 32" xfId="1147"/>
    <cellStyle name="60% - Акцент4 33" xfId="1148"/>
    <cellStyle name="60% - Акцент4 34" xfId="1149"/>
    <cellStyle name="60% - Акцент4 35" xfId="1150"/>
    <cellStyle name="60% - Акцент4 36" xfId="1151"/>
    <cellStyle name="60% - Акцент4 37" xfId="1152"/>
    <cellStyle name="60% - Акцент4 38" xfId="1153"/>
    <cellStyle name="60% - Акцент4 39" xfId="1154"/>
    <cellStyle name="60% - Акцент4 4" xfId="1155"/>
    <cellStyle name="60% — акцент4 4" xfId="1156"/>
    <cellStyle name="60% - Акцент4 4_Приложение 1" xfId="1157"/>
    <cellStyle name="60% — акцент4 4_Приложение 1" xfId="1158"/>
    <cellStyle name="60% - Акцент4 4_Приложение 1_1" xfId="1159"/>
    <cellStyle name="60% — акцент4 4_Приложение 2" xfId="1160"/>
    <cellStyle name="60% - Акцент4 4_Приложение 2_1" xfId="1161"/>
    <cellStyle name="60% - Акцент4 40" xfId="1162"/>
    <cellStyle name="60% - Акцент4 41" xfId="1163"/>
    <cellStyle name="60% - Акцент4 42" xfId="1164"/>
    <cellStyle name="60% - Акцент4 43" xfId="1165"/>
    <cellStyle name="60% - Акцент4 44" xfId="1166"/>
    <cellStyle name="60% - Акцент4 45" xfId="1167"/>
    <cellStyle name="60% - Акцент4 5" xfId="1168"/>
    <cellStyle name="60% - Акцент4 6" xfId="1169"/>
    <cellStyle name="60% - Акцент4 7" xfId="1170"/>
    <cellStyle name="60% - Акцент4 8" xfId="1171"/>
    <cellStyle name="60% - Акцент4 9" xfId="1172"/>
    <cellStyle name="60% — акцент5" xfId="2432"/>
    <cellStyle name="60% - Акцент5 10" xfId="1173"/>
    <cellStyle name="60% - Акцент5 11" xfId="1174"/>
    <cellStyle name="60% - Акцент5 12" xfId="1175"/>
    <cellStyle name="60% - Акцент5 13" xfId="1176"/>
    <cellStyle name="60% - Акцент5 14" xfId="1177"/>
    <cellStyle name="60% - Акцент5 15" xfId="1178"/>
    <cellStyle name="60% - Акцент5 16" xfId="1179"/>
    <cellStyle name="60% - Акцент5 17" xfId="1180"/>
    <cellStyle name="60% - Акцент5 18" xfId="1181"/>
    <cellStyle name="60% - Акцент5 19" xfId="1182"/>
    <cellStyle name="60% - Акцент5 2" xfId="1183"/>
    <cellStyle name="60% — акцент5 2" xfId="1184"/>
    <cellStyle name="60% - Акцент5 2_Приложение 1" xfId="1185"/>
    <cellStyle name="60% — акцент5 2_Приложение 1" xfId="1186"/>
    <cellStyle name="60% - Акцент5 2_Приложение 1_1" xfId="1187"/>
    <cellStyle name="60% — акцент5 2_Приложение 2" xfId="1188"/>
    <cellStyle name="60% - Акцент5 2_Приложение 2_1" xfId="1189"/>
    <cellStyle name="60% - Акцент5 20" xfId="1190"/>
    <cellStyle name="60% - Акцент5 21" xfId="1191"/>
    <cellStyle name="60% - Акцент5 22" xfId="1192"/>
    <cellStyle name="60% - Акцент5 23" xfId="1193"/>
    <cellStyle name="60% - Акцент5 24" xfId="1194"/>
    <cellStyle name="60% - Акцент5 25" xfId="1195"/>
    <cellStyle name="60% - Акцент5 26" xfId="1196"/>
    <cellStyle name="60% - Акцент5 27" xfId="1197"/>
    <cellStyle name="60% - Акцент5 28" xfId="1198"/>
    <cellStyle name="60% - Акцент5 29" xfId="1199"/>
    <cellStyle name="60% - Акцент5 3" xfId="1200"/>
    <cellStyle name="60% — акцент5 3" xfId="1201"/>
    <cellStyle name="60% - Акцент5 3_Приложение 1" xfId="1202"/>
    <cellStyle name="60% — акцент5 3_Приложение 1" xfId="1203"/>
    <cellStyle name="60% - Акцент5 3_Приложение 1_1" xfId="1204"/>
    <cellStyle name="60% — акцент5 3_Приложение 2" xfId="1205"/>
    <cellStyle name="60% - Акцент5 3_Приложение 2_1" xfId="1206"/>
    <cellStyle name="60% - Акцент5 30" xfId="1207"/>
    <cellStyle name="60% - Акцент5 31" xfId="1208"/>
    <cellStyle name="60% - Акцент5 32" xfId="1209"/>
    <cellStyle name="60% - Акцент5 33" xfId="1210"/>
    <cellStyle name="60% - Акцент5 34" xfId="1211"/>
    <cellStyle name="60% - Акцент5 35" xfId="1212"/>
    <cellStyle name="60% - Акцент5 36" xfId="1213"/>
    <cellStyle name="60% - Акцент5 37" xfId="1214"/>
    <cellStyle name="60% - Акцент5 38" xfId="1215"/>
    <cellStyle name="60% - Акцент5 39" xfId="1216"/>
    <cellStyle name="60% - Акцент5 4" xfId="1217"/>
    <cellStyle name="60% — акцент5 4" xfId="1218"/>
    <cellStyle name="60% - Акцент5 4_Приложение 1" xfId="1219"/>
    <cellStyle name="60% — акцент5 4_Приложение 1" xfId="1220"/>
    <cellStyle name="60% - Акцент5 4_Приложение 1_1" xfId="1221"/>
    <cellStyle name="60% — акцент5 4_Приложение 2" xfId="1222"/>
    <cellStyle name="60% - Акцент5 4_Приложение 2_1" xfId="1223"/>
    <cellStyle name="60% - Акцент5 40" xfId="1224"/>
    <cellStyle name="60% - Акцент5 41" xfId="1225"/>
    <cellStyle name="60% - Акцент5 42" xfId="1226"/>
    <cellStyle name="60% - Акцент5 43" xfId="1227"/>
    <cellStyle name="60% - Акцент5 44" xfId="1228"/>
    <cellStyle name="60% - Акцент5 45" xfId="1229"/>
    <cellStyle name="60% - Акцент5 5" xfId="1230"/>
    <cellStyle name="60% - Акцент5 6" xfId="1231"/>
    <cellStyle name="60% - Акцент5 7" xfId="1232"/>
    <cellStyle name="60% - Акцент5 8" xfId="1233"/>
    <cellStyle name="60% - Акцент5 9" xfId="1234"/>
    <cellStyle name="60% — акцент6" xfId="2433"/>
    <cellStyle name="60% - Акцент6 10" xfId="1235"/>
    <cellStyle name="60% - Акцент6 11" xfId="1236"/>
    <cellStyle name="60% - Акцент6 12" xfId="1237"/>
    <cellStyle name="60% - Акцент6 13" xfId="1238"/>
    <cellStyle name="60% - Акцент6 14" xfId="1239"/>
    <cellStyle name="60% - Акцент6 15" xfId="1240"/>
    <cellStyle name="60% - Акцент6 16" xfId="1241"/>
    <cellStyle name="60% - Акцент6 17" xfId="1242"/>
    <cellStyle name="60% - Акцент6 18" xfId="1243"/>
    <cellStyle name="60% - Акцент6 19" xfId="1244"/>
    <cellStyle name="60% - Акцент6 2" xfId="1245"/>
    <cellStyle name="60% — акцент6 2" xfId="1246"/>
    <cellStyle name="60% - Акцент6 2_Приложение 1" xfId="1247"/>
    <cellStyle name="60% — акцент6 2_Приложение 1" xfId="1248"/>
    <cellStyle name="60% - Акцент6 2_Приложение 1_1" xfId="1249"/>
    <cellStyle name="60% — акцент6 2_Приложение 2" xfId="1250"/>
    <cellStyle name="60% - Акцент6 2_Приложение 2_1" xfId="1251"/>
    <cellStyle name="60% - Акцент6 20" xfId="1252"/>
    <cellStyle name="60% - Акцент6 21" xfId="1253"/>
    <cellStyle name="60% - Акцент6 22" xfId="1254"/>
    <cellStyle name="60% - Акцент6 23" xfId="1255"/>
    <cellStyle name="60% - Акцент6 24" xfId="1256"/>
    <cellStyle name="60% - Акцент6 25" xfId="1257"/>
    <cellStyle name="60% - Акцент6 26" xfId="1258"/>
    <cellStyle name="60% - Акцент6 27" xfId="1259"/>
    <cellStyle name="60% - Акцент6 28" xfId="1260"/>
    <cellStyle name="60% - Акцент6 29" xfId="1261"/>
    <cellStyle name="60% - Акцент6 3" xfId="1262"/>
    <cellStyle name="60% — акцент6 3" xfId="1263"/>
    <cellStyle name="60% - Акцент6 3_Приложение 1" xfId="1264"/>
    <cellStyle name="60% — акцент6 3_Приложение 1" xfId="1265"/>
    <cellStyle name="60% - Акцент6 3_Приложение 1_1" xfId="1266"/>
    <cellStyle name="60% — акцент6 3_Приложение 2" xfId="1267"/>
    <cellStyle name="60% - Акцент6 3_Приложение 2_1" xfId="1268"/>
    <cellStyle name="60% - Акцент6 30" xfId="1269"/>
    <cellStyle name="60% - Акцент6 31" xfId="1270"/>
    <cellStyle name="60% - Акцент6 32" xfId="1271"/>
    <cellStyle name="60% - Акцент6 33" xfId="1272"/>
    <cellStyle name="60% - Акцент6 34" xfId="1273"/>
    <cellStyle name="60% - Акцент6 35" xfId="1274"/>
    <cellStyle name="60% - Акцент6 36" xfId="1275"/>
    <cellStyle name="60% - Акцент6 37" xfId="1276"/>
    <cellStyle name="60% - Акцент6 38" xfId="1277"/>
    <cellStyle name="60% - Акцент6 39" xfId="1278"/>
    <cellStyle name="60% - Акцент6 4" xfId="1279"/>
    <cellStyle name="60% — акцент6 4" xfId="1280"/>
    <cellStyle name="60% - Акцент6 4_Приложение 1" xfId="1281"/>
    <cellStyle name="60% — акцент6 4_Приложение 1" xfId="1282"/>
    <cellStyle name="60% - Акцент6 4_Приложение 1_1" xfId="1283"/>
    <cellStyle name="60% — акцент6 4_Приложение 2" xfId="1284"/>
    <cellStyle name="60% - Акцент6 4_Приложение 2_1" xfId="1285"/>
    <cellStyle name="60% - Акцент6 40" xfId="1286"/>
    <cellStyle name="60% - Акцент6 41" xfId="1287"/>
    <cellStyle name="60% - Акцент6 42" xfId="1288"/>
    <cellStyle name="60% - Акцент6 43" xfId="1289"/>
    <cellStyle name="60% - Акцент6 44" xfId="1290"/>
    <cellStyle name="60% - Акцент6 45" xfId="1291"/>
    <cellStyle name="60% - Акцент6 5" xfId="1292"/>
    <cellStyle name="60% - Акцент6 6" xfId="1293"/>
    <cellStyle name="60% - Акцент6 7" xfId="1294"/>
    <cellStyle name="60% - Акцент6 8" xfId="1295"/>
    <cellStyle name="60% - Акцент6 9" xfId="1296"/>
    <cellStyle name="Excel Built-in Normal" xfId="1297"/>
    <cellStyle name="TableStyleLight1" xfId="1298"/>
    <cellStyle name="Акцент1" xfId="1299" builtinId="29" customBuiltin="1"/>
    <cellStyle name="Акцент1 10" xfId="1300"/>
    <cellStyle name="Акцент1 11" xfId="1301"/>
    <cellStyle name="Акцент1 12" xfId="1302"/>
    <cellStyle name="Акцент1 13" xfId="1303"/>
    <cellStyle name="Акцент1 14" xfId="1304"/>
    <cellStyle name="Акцент1 15" xfId="1305"/>
    <cellStyle name="Акцент1 16" xfId="1306"/>
    <cellStyle name="Акцент1 17" xfId="1307"/>
    <cellStyle name="Акцент1 18" xfId="1308"/>
    <cellStyle name="Акцент1 19" xfId="1309"/>
    <cellStyle name="Акцент1 2" xfId="1310"/>
    <cellStyle name="Акцент1 20" xfId="1311"/>
    <cellStyle name="Акцент1 21" xfId="1312"/>
    <cellStyle name="Акцент1 22" xfId="1313"/>
    <cellStyle name="Акцент1 23" xfId="1314"/>
    <cellStyle name="Акцент1 24" xfId="1315"/>
    <cellStyle name="Акцент1 25" xfId="1316"/>
    <cellStyle name="Акцент1 26" xfId="1317"/>
    <cellStyle name="Акцент1 27" xfId="1318"/>
    <cellStyle name="Акцент1 28" xfId="1319"/>
    <cellStyle name="Акцент1 29" xfId="1320"/>
    <cellStyle name="Акцент1 3" xfId="1321"/>
    <cellStyle name="Акцент1 30" xfId="1322"/>
    <cellStyle name="Акцент1 31" xfId="1323"/>
    <cellStyle name="Акцент1 32" xfId="1324"/>
    <cellStyle name="Акцент1 33" xfId="1325"/>
    <cellStyle name="Акцент1 34" xfId="1326"/>
    <cellStyle name="Акцент1 35" xfId="1327"/>
    <cellStyle name="Акцент1 36" xfId="1328"/>
    <cellStyle name="Акцент1 37" xfId="1329"/>
    <cellStyle name="Акцент1 38" xfId="1330"/>
    <cellStyle name="Акцент1 39" xfId="1331"/>
    <cellStyle name="Акцент1 4" xfId="1332"/>
    <cellStyle name="Акцент1 40" xfId="1333"/>
    <cellStyle name="Акцент1 41" xfId="1334"/>
    <cellStyle name="Акцент1 42" xfId="1335"/>
    <cellStyle name="Акцент1 43" xfId="1336"/>
    <cellStyle name="Акцент1 5" xfId="1337"/>
    <cellStyle name="Акцент1 6" xfId="1338"/>
    <cellStyle name="Акцент1 7" xfId="1339"/>
    <cellStyle name="Акцент1 8" xfId="1340"/>
    <cellStyle name="Акцент1 9" xfId="1341"/>
    <cellStyle name="Акцент2" xfId="1342" builtinId="33" customBuiltin="1"/>
    <cellStyle name="Акцент2 10" xfId="1343"/>
    <cellStyle name="Акцент2 11" xfId="1344"/>
    <cellStyle name="Акцент2 12" xfId="1345"/>
    <cellStyle name="Акцент2 13" xfId="1346"/>
    <cellStyle name="Акцент2 14" xfId="1347"/>
    <cellStyle name="Акцент2 15" xfId="1348"/>
    <cellStyle name="Акцент2 16" xfId="1349"/>
    <cellStyle name="Акцент2 17" xfId="1350"/>
    <cellStyle name="Акцент2 18" xfId="1351"/>
    <cellStyle name="Акцент2 19" xfId="1352"/>
    <cellStyle name="Акцент2 2" xfId="1353"/>
    <cellStyle name="Акцент2 20" xfId="1354"/>
    <cellStyle name="Акцент2 21" xfId="1355"/>
    <cellStyle name="Акцент2 22" xfId="1356"/>
    <cellStyle name="Акцент2 23" xfId="1357"/>
    <cellStyle name="Акцент2 24" xfId="1358"/>
    <cellStyle name="Акцент2 25" xfId="1359"/>
    <cellStyle name="Акцент2 26" xfId="1360"/>
    <cellStyle name="Акцент2 27" xfId="1361"/>
    <cellStyle name="Акцент2 28" xfId="1362"/>
    <cellStyle name="Акцент2 29" xfId="1363"/>
    <cellStyle name="Акцент2 3" xfId="1364"/>
    <cellStyle name="Акцент2 30" xfId="1365"/>
    <cellStyle name="Акцент2 31" xfId="1366"/>
    <cellStyle name="Акцент2 32" xfId="1367"/>
    <cellStyle name="Акцент2 33" xfId="1368"/>
    <cellStyle name="Акцент2 34" xfId="1369"/>
    <cellStyle name="Акцент2 35" xfId="1370"/>
    <cellStyle name="Акцент2 36" xfId="1371"/>
    <cellStyle name="Акцент2 37" xfId="1372"/>
    <cellStyle name="Акцент2 38" xfId="1373"/>
    <cellStyle name="Акцент2 39" xfId="1374"/>
    <cellStyle name="Акцент2 4" xfId="1375"/>
    <cellStyle name="Акцент2 40" xfId="1376"/>
    <cellStyle name="Акцент2 41" xfId="1377"/>
    <cellStyle name="Акцент2 42" xfId="1378"/>
    <cellStyle name="Акцент2 43" xfId="1379"/>
    <cellStyle name="Акцент2 5" xfId="1380"/>
    <cellStyle name="Акцент2 6" xfId="1381"/>
    <cellStyle name="Акцент2 7" xfId="1382"/>
    <cellStyle name="Акцент2 8" xfId="1383"/>
    <cellStyle name="Акцент2 9" xfId="1384"/>
    <cellStyle name="Акцент3" xfId="1385" builtinId="37" customBuiltin="1"/>
    <cellStyle name="Акцент3 10" xfId="1386"/>
    <cellStyle name="Акцент3 11" xfId="1387"/>
    <cellStyle name="Акцент3 12" xfId="1388"/>
    <cellStyle name="Акцент3 13" xfId="1389"/>
    <cellStyle name="Акцент3 14" xfId="1390"/>
    <cellStyle name="Акцент3 15" xfId="1391"/>
    <cellStyle name="Акцент3 16" xfId="1392"/>
    <cellStyle name="Акцент3 17" xfId="1393"/>
    <cellStyle name="Акцент3 18" xfId="1394"/>
    <cellStyle name="Акцент3 19" xfId="1395"/>
    <cellStyle name="Акцент3 2" xfId="1396"/>
    <cellStyle name="Акцент3 20" xfId="1397"/>
    <cellStyle name="Акцент3 21" xfId="1398"/>
    <cellStyle name="Акцент3 22" xfId="1399"/>
    <cellStyle name="Акцент3 23" xfId="1400"/>
    <cellStyle name="Акцент3 24" xfId="1401"/>
    <cellStyle name="Акцент3 25" xfId="1402"/>
    <cellStyle name="Акцент3 26" xfId="1403"/>
    <cellStyle name="Акцент3 27" xfId="1404"/>
    <cellStyle name="Акцент3 28" xfId="1405"/>
    <cellStyle name="Акцент3 29" xfId="1406"/>
    <cellStyle name="Акцент3 3" xfId="1407"/>
    <cellStyle name="Акцент3 30" xfId="1408"/>
    <cellStyle name="Акцент3 31" xfId="1409"/>
    <cellStyle name="Акцент3 32" xfId="1410"/>
    <cellStyle name="Акцент3 33" xfId="1411"/>
    <cellStyle name="Акцент3 34" xfId="1412"/>
    <cellStyle name="Акцент3 35" xfId="1413"/>
    <cellStyle name="Акцент3 36" xfId="1414"/>
    <cellStyle name="Акцент3 37" xfId="1415"/>
    <cellStyle name="Акцент3 38" xfId="1416"/>
    <cellStyle name="Акцент3 39" xfId="1417"/>
    <cellStyle name="Акцент3 4" xfId="1418"/>
    <cellStyle name="Акцент3 40" xfId="1419"/>
    <cellStyle name="Акцент3 41" xfId="1420"/>
    <cellStyle name="Акцент3 42" xfId="1421"/>
    <cellStyle name="Акцент3 43" xfId="1422"/>
    <cellStyle name="Акцент3 5" xfId="1423"/>
    <cellStyle name="Акцент3 6" xfId="1424"/>
    <cellStyle name="Акцент3 7" xfId="1425"/>
    <cellStyle name="Акцент3 8" xfId="1426"/>
    <cellStyle name="Акцент3 9" xfId="1427"/>
    <cellStyle name="Акцент4" xfId="1428" builtinId="41" customBuiltin="1"/>
    <cellStyle name="Акцент4 10" xfId="1429"/>
    <cellStyle name="Акцент4 11" xfId="1430"/>
    <cellStyle name="Акцент4 12" xfId="1431"/>
    <cellStyle name="Акцент4 13" xfId="1432"/>
    <cellStyle name="Акцент4 14" xfId="1433"/>
    <cellStyle name="Акцент4 15" xfId="1434"/>
    <cellStyle name="Акцент4 16" xfId="1435"/>
    <cellStyle name="Акцент4 17" xfId="1436"/>
    <cellStyle name="Акцент4 18" xfId="1437"/>
    <cellStyle name="Акцент4 19" xfId="1438"/>
    <cellStyle name="Акцент4 2" xfId="1439"/>
    <cellStyle name="Акцент4 20" xfId="1440"/>
    <cellStyle name="Акцент4 21" xfId="1441"/>
    <cellStyle name="Акцент4 22" xfId="1442"/>
    <cellStyle name="Акцент4 23" xfId="1443"/>
    <cellStyle name="Акцент4 24" xfId="1444"/>
    <cellStyle name="Акцент4 25" xfId="1445"/>
    <cellStyle name="Акцент4 26" xfId="1446"/>
    <cellStyle name="Акцент4 27" xfId="1447"/>
    <cellStyle name="Акцент4 28" xfId="1448"/>
    <cellStyle name="Акцент4 29" xfId="1449"/>
    <cellStyle name="Акцент4 3" xfId="1450"/>
    <cellStyle name="Акцент4 30" xfId="1451"/>
    <cellStyle name="Акцент4 31" xfId="1452"/>
    <cellStyle name="Акцент4 32" xfId="1453"/>
    <cellStyle name="Акцент4 33" xfId="1454"/>
    <cellStyle name="Акцент4 34" xfId="1455"/>
    <cellStyle name="Акцент4 35" xfId="1456"/>
    <cellStyle name="Акцент4 36" xfId="1457"/>
    <cellStyle name="Акцент4 37" xfId="1458"/>
    <cellStyle name="Акцент4 38" xfId="1459"/>
    <cellStyle name="Акцент4 39" xfId="1460"/>
    <cellStyle name="Акцент4 4" xfId="1461"/>
    <cellStyle name="Акцент4 40" xfId="1462"/>
    <cellStyle name="Акцент4 41" xfId="1463"/>
    <cellStyle name="Акцент4 42" xfId="1464"/>
    <cellStyle name="Акцент4 43" xfId="1465"/>
    <cellStyle name="Акцент4 5" xfId="1466"/>
    <cellStyle name="Акцент4 6" xfId="1467"/>
    <cellStyle name="Акцент4 7" xfId="1468"/>
    <cellStyle name="Акцент4 8" xfId="1469"/>
    <cellStyle name="Акцент4 9" xfId="1470"/>
    <cellStyle name="Акцент5" xfId="1471" builtinId="45" customBuiltin="1"/>
    <cellStyle name="Акцент5 10" xfId="1472"/>
    <cellStyle name="Акцент5 11" xfId="1473"/>
    <cellStyle name="Акцент5 12" xfId="1474"/>
    <cellStyle name="Акцент5 13" xfId="1475"/>
    <cellStyle name="Акцент5 14" xfId="1476"/>
    <cellStyle name="Акцент5 15" xfId="1477"/>
    <cellStyle name="Акцент5 16" xfId="1478"/>
    <cellStyle name="Акцент5 17" xfId="1479"/>
    <cellStyle name="Акцент5 18" xfId="1480"/>
    <cellStyle name="Акцент5 19" xfId="1481"/>
    <cellStyle name="Акцент5 2" xfId="1482"/>
    <cellStyle name="Акцент5 20" xfId="1483"/>
    <cellStyle name="Акцент5 21" xfId="1484"/>
    <cellStyle name="Акцент5 22" xfId="1485"/>
    <cellStyle name="Акцент5 23" xfId="1486"/>
    <cellStyle name="Акцент5 24" xfId="1487"/>
    <cellStyle name="Акцент5 25" xfId="1488"/>
    <cellStyle name="Акцент5 26" xfId="1489"/>
    <cellStyle name="Акцент5 27" xfId="1490"/>
    <cellStyle name="Акцент5 28" xfId="1491"/>
    <cellStyle name="Акцент5 29" xfId="1492"/>
    <cellStyle name="Акцент5 3" xfId="1493"/>
    <cellStyle name="Акцент5 30" xfId="1494"/>
    <cellStyle name="Акцент5 31" xfId="1495"/>
    <cellStyle name="Акцент5 32" xfId="1496"/>
    <cellStyle name="Акцент5 33" xfId="1497"/>
    <cellStyle name="Акцент5 34" xfId="1498"/>
    <cellStyle name="Акцент5 35" xfId="1499"/>
    <cellStyle name="Акцент5 36" xfId="1500"/>
    <cellStyle name="Акцент5 37" xfId="1501"/>
    <cellStyle name="Акцент5 38" xfId="1502"/>
    <cellStyle name="Акцент5 39" xfId="1503"/>
    <cellStyle name="Акцент5 4" xfId="1504"/>
    <cellStyle name="Акцент5 40" xfId="1505"/>
    <cellStyle name="Акцент5 41" xfId="1506"/>
    <cellStyle name="Акцент5 42" xfId="1507"/>
    <cellStyle name="Акцент5 43" xfId="1508"/>
    <cellStyle name="Акцент5 5" xfId="1509"/>
    <cellStyle name="Акцент5 6" xfId="1510"/>
    <cellStyle name="Акцент5 7" xfId="1511"/>
    <cellStyle name="Акцент5 8" xfId="1512"/>
    <cellStyle name="Акцент5 9" xfId="1513"/>
    <cellStyle name="Акцент6" xfId="1514" builtinId="49" customBuiltin="1"/>
    <cellStyle name="Акцент6 10" xfId="1515"/>
    <cellStyle name="Акцент6 11" xfId="1516"/>
    <cellStyle name="Акцент6 12" xfId="1517"/>
    <cellStyle name="Акцент6 13" xfId="1518"/>
    <cellStyle name="Акцент6 14" xfId="1519"/>
    <cellStyle name="Акцент6 15" xfId="1520"/>
    <cellStyle name="Акцент6 16" xfId="1521"/>
    <cellStyle name="Акцент6 17" xfId="1522"/>
    <cellStyle name="Акцент6 18" xfId="1523"/>
    <cellStyle name="Акцент6 19" xfId="1524"/>
    <cellStyle name="Акцент6 2" xfId="1525"/>
    <cellStyle name="Акцент6 20" xfId="1526"/>
    <cellStyle name="Акцент6 21" xfId="1527"/>
    <cellStyle name="Акцент6 22" xfId="1528"/>
    <cellStyle name="Акцент6 23" xfId="1529"/>
    <cellStyle name="Акцент6 24" xfId="1530"/>
    <cellStyle name="Акцент6 25" xfId="1531"/>
    <cellStyle name="Акцент6 26" xfId="1532"/>
    <cellStyle name="Акцент6 27" xfId="1533"/>
    <cellStyle name="Акцент6 28" xfId="1534"/>
    <cellStyle name="Акцент6 29" xfId="1535"/>
    <cellStyle name="Акцент6 3" xfId="1536"/>
    <cellStyle name="Акцент6 30" xfId="1537"/>
    <cellStyle name="Акцент6 31" xfId="1538"/>
    <cellStyle name="Акцент6 32" xfId="1539"/>
    <cellStyle name="Акцент6 33" xfId="1540"/>
    <cellStyle name="Акцент6 34" xfId="1541"/>
    <cellStyle name="Акцент6 35" xfId="1542"/>
    <cellStyle name="Акцент6 36" xfId="1543"/>
    <cellStyle name="Акцент6 37" xfId="1544"/>
    <cellStyle name="Акцент6 38" xfId="1545"/>
    <cellStyle name="Акцент6 39" xfId="1546"/>
    <cellStyle name="Акцент6 4" xfId="1547"/>
    <cellStyle name="Акцент6 40" xfId="1548"/>
    <cellStyle name="Акцент6 41" xfId="1549"/>
    <cellStyle name="Акцент6 42" xfId="1550"/>
    <cellStyle name="Акцент6 43" xfId="1551"/>
    <cellStyle name="Акцент6 5" xfId="1552"/>
    <cellStyle name="Акцент6 6" xfId="1553"/>
    <cellStyle name="Акцент6 7" xfId="1554"/>
    <cellStyle name="Акцент6 8" xfId="1555"/>
    <cellStyle name="Акцент6 9" xfId="1556"/>
    <cellStyle name="Ввод " xfId="1557" builtinId="20" customBuiltin="1"/>
    <cellStyle name="Ввод  10" xfId="1558"/>
    <cellStyle name="Ввод  11" xfId="1559"/>
    <cellStyle name="Ввод  12" xfId="1560"/>
    <cellStyle name="Ввод  13" xfId="1561"/>
    <cellStyle name="Ввод  14" xfId="1562"/>
    <cellStyle name="Ввод  15" xfId="1563"/>
    <cellStyle name="Ввод  16" xfId="1564"/>
    <cellStyle name="Ввод  17" xfId="1565"/>
    <cellStyle name="Ввод  18" xfId="1566"/>
    <cellStyle name="Ввод  19" xfId="1567"/>
    <cellStyle name="Ввод  2" xfId="1568"/>
    <cellStyle name="Ввод  20" xfId="1569"/>
    <cellStyle name="Ввод  21" xfId="1570"/>
    <cellStyle name="Ввод  22" xfId="1571"/>
    <cellStyle name="Ввод  23" xfId="1572"/>
    <cellStyle name="Ввод  24" xfId="1573"/>
    <cellStyle name="Ввод  25" xfId="1574"/>
    <cellStyle name="Ввод  26" xfId="1575"/>
    <cellStyle name="Ввод  27" xfId="1576"/>
    <cellStyle name="Ввод  28" xfId="1577"/>
    <cellStyle name="Ввод  29" xfId="1578"/>
    <cellStyle name="Ввод  3" xfId="1579"/>
    <cellStyle name="Ввод  30" xfId="1580"/>
    <cellStyle name="Ввод  31" xfId="1581"/>
    <cellStyle name="Ввод  32" xfId="1582"/>
    <cellStyle name="Ввод  33" xfId="1583"/>
    <cellStyle name="Ввод  34" xfId="1584"/>
    <cellStyle name="Ввод  35" xfId="1585"/>
    <cellStyle name="Ввод  36" xfId="1586"/>
    <cellStyle name="Ввод  37" xfId="1587"/>
    <cellStyle name="Ввод  38" xfId="1588"/>
    <cellStyle name="Ввод  39" xfId="1589"/>
    <cellStyle name="Ввод  4" xfId="1590"/>
    <cellStyle name="Ввод  40" xfId="1591"/>
    <cellStyle name="Ввод  41" xfId="1592"/>
    <cellStyle name="Ввод  42" xfId="1593"/>
    <cellStyle name="Ввод  43" xfId="1594"/>
    <cellStyle name="Ввод  5" xfId="1595"/>
    <cellStyle name="Ввод  6" xfId="1596"/>
    <cellStyle name="Ввод  7" xfId="1597"/>
    <cellStyle name="Ввод  8" xfId="1598"/>
    <cellStyle name="Ввод  9" xfId="1599"/>
    <cellStyle name="Вывод" xfId="1600" builtinId="21" customBuiltin="1"/>
    <cellStyle name="Вывод 10" xfId="1601"/>
    <cellStyle name="Вывод 11" xfId="1602"/>
    <cellStyle name="Вывод 12" xfId="1603"/>
    <cellStyle name="Вывод 13" xfId="1604"/>
    <cellStyle name="Вывод 14" xfId="1605"/>
    <cellStyle name="Вывод 15" xfId="1606"/>
    <cellStyle name="Вывод 16" xfId="1607"/>
    <cellStyle name="Вывод 17" xfId="1608"/>
    <cellStyle name="Вывод 18" xfId="1609"/>
    <cellStyle name="Вывод 19" xfId="1610"/>
    <cellStyle name="Вывод 2" xfId="1611"/>
    <cellStyle name="Вывод 20" xfId="1612"/>
    <cellStyle name="Вывод 21" xfId="1613"/>
    <cellStyle name="Вывод 22" xfId="1614"/>
    <cellStyle name="Вывод 23" xfId="1615"/>
    <cellStyle name="Вывод 24" xfId="1616"/>
    <cellStyle name="Вывод 25" xfId="1617"/>
    <cellStyle name="Вывод 26" xfId="1618"/>
    <cellStyle name="Вывод 27" xfId="1619"/>
    <cellStyle name="Вывод 28" xfId="1620"/>
    <cellStyle name="Вывод 29" xfId="1621"/>
    <cellStyle name="Вывод 3" xfId="1622"/>
    <cellStyle name="Вывод 30" xfId="1623"/>
    <cellStyle name="Вывод 31" xfId="1624"/>
    <cellStyle name="Вывод 32" xfId="1625"/>
    <cellStyle name="Вывод 33" xfId="1626"/>
    <cellStyle name="Вывод 34" xfId="1627"/>
    <cellStyle name="Вывод 35" xfId="1628"/>
    <cellStyle name="Вывод 36" xfId="1629"/>
    <cellStyle name="Вывод 37" xfId="1630"/>
    <cellStyle name="Вывод 38" xfId="1631"/>
    <cellStyle name="Вывод 39" xfId="1632"/>
    <cellStyle name="Вывод 4" xfId="1633"/>
    <cellStyle name="Вывод 40" xfId="1634"/>
    <cellStyle name="Вывод 41" xfId="1635"/>
    <cellStyle name="Вывод 42" xfId="1636"/>
    <cellStyle name="Вывод 43" xfId="1637"/>
    <cellStyle name="Вывод 44" xfId="1638"/>
    <cellStyle name="Вывод 5" xfId="1639"/>
    <cellStyle name="Вывод 6" xfId="1640"/>
    <cellStyle name="Вывод 7" xfId="1641"/>
    <cellStyle name="Вывод 8" xfId="1642"/>
    <cellStyle name="Вывод 9" xfId="1643"/>
    <cellStyle name="Вычисление" xfId="1644" builtinId="22" customBuiltin="1"/>
    <cellStyle name="Вычисление 10" xfId="1645"/>
    <cellStyle name="Вычисление 11" xfId="1646"/>
    <cellStyle name="Вычисление 12" xfId="1647"/>
    <cellStyle name="Вычисление 13" xfId="1648"/>
    <cellStyle name="Вычисление 14" xfId="1649"/>
    <cellStyle name="Вычисление 15" xfId="1650"/>
    <cellStyle name="Вычисление 16" xfId="1651"/>
    <cellStyle name="Вычисление 17" xfId="1652"/>
    <cellStyle name="Вычисление 18" xfId="1653"/>
    <cellStyle name="Вычисление 19" xfId="1654"/>
    <cellStyle name="Вычисление 2" xfId="1655"/>
    <cellStyle name="Вычисление 20" xfId="1656"/>
    <cellStyle name="Вычисление 21" xfId="1657"/>
    <cellStyle name="Вычисление 22" xfId="1658"/>
    <cellStyle name="Вычисление 23" xfId="1659"/>
    <cellStyle name="Вычисление 24" xfId="1660"/>
    <cellStyle name="Вычисление 25" xfId="1661"/>
    <cellStyle name="Вычисление 26" xfId="1662"/>
    <cellStyle name="Вычисление 27" xfId="1663"/>
    <cellStyle name="Вычисление 28" xfId="1664"/>
    <cellStyle name="Вычисление 29" xfId="1665"/>
    <cellStyle name="Вычисление 3" xfId="1666"/>
    <cellStyle name="Вычисление 30" xfId="1667"/>
    <cellStyle name="Вычисление 31" xfId="1668"/>
    <cellStyle name="Вычисление 32" xfId="1669"/>
    <cellStyle name="Вычисление 33" xfId="1670"/>
    <cellStyle name="Вычисление 34" xfId="1671"/>
    <cellStyle name="Вычисление 35" xfId="1672"/>
    <cellStyle name="Вычисление 36" xfId="1673"/>
    <cellStyle name="Вычисление 37" xfId="1674"/>
    <cellStyle name="Вычисление 38" xfId="1675"/>
    <cellStyle name="Вычисление 39" xfId="1676"/>
    <cellStyle name="Вычисление 4" xfId="1677"/>
    <cellStyle name="Вычисление 40" xfId="1678"/>
    <cellStyle name="Вычисление 41" xfId="1679"/>
    <cellStyle name="Вычисление 42" xfId="1680"/>
    <cellStyle name="Вычисление 43" xfId="1681"/>
    <cellStyle name="Вычисление 44" xfId="1682"/>
    <cellStyle name="Вычисление 5" xfId="1683"/>
    <cellStyle name="Вычисление 6" xfId="1684"/>
    <cellStyle name="Вычисление 7" xfId="1685"/>
    <cellStyle name="Вычисление 8" xfId="1686"/>
    <cellStyle name="Вычисление 9" xfId="1687"/>
    <cellStyle name="Заголовок 1" xfId="1688" builtinId="16" customBuiltin="1"/>
    <cellStyle name="Заголовок 1 10" xfId="1689"/>
    <cellStyle name="Заголовок 1 11" xfId="1690"/>
    <cellStyle name="Заголовок 1 12" xfId="1691"/>
    <cellStyle name="Заголовок 1 13" xfId="1692"/>
    <cellStyle name="Заголовок 1 14" xfId="1693"/>
    <cellStyle name="Заголовок 1 15" xfId="1694"/>
    <cellStyle name="Заголовок 1 16" xfId="1695"/>
    <cellStyle name="Заголовок 1 17" xfId="1696"/>
    <cellStyle name="Заголовок 1 18" xfId="1697"/>
    <cellStyle name="Заголовок 1 19" xfId="1698"/>
    <cellStyle name="Заголовок 1 2" xfId="1699"/>
    <cellStyle name="Заголовок 1 20" xfId="1700"/>
    <cellStyle name="Заголовок 1 21" xfId="1701"/>
    <cellStyle name="Заголовок 1 22" xfId="1702"/>
    <cellStyle name="Заголовок 1 23" xfId="1703"/>
    <cellStyle name="Заголовок 1 24" xfId="1704"/>
    <cellStyle name="Заголовок 1 25" xfId="1705"/>
    <cellStyle name="Заголовок 1 26" xfId="1706"/>
    <cellStyle name="Заголовок 1 27" xfId="1707"/>
    <cellStyle name="Заголовок 1 28" xfId="1708"/>
    <cellStyle name="Заголовок 1 29" xfId="1709"/>
    <cellStyle name="Заголовок 1 3" xfId="1710"/>
    <cellStyle name="Заголовок 1 30" xfId="1711"/>
    <cellStyle name="Заголовок 1 31" xfId="1712"/>
    <cellStyle name="Заголовок 1 32" xfId="1713"/>
    <cellStyle name="Заголовок 1 33" xfId="1714"/>
    <cellStyle name="Заголовок 1 34" xfId="1715"/>
    <cellStyle name="Заголовок 1 35" xfId="1716"/>
    <cellStyle name="Заголовок 1 36" xfId="1717"/>
    <cellStyle name="Заголовок 1 37" xfId="1718"/>
    <cellStyle name="Заголовок 1 38" xfId="1719"/>
    <cellStyle name="Заголовок 1 39" xfId="1720"/>
    <cellStyle name="Заголовок 1 4" xfId="1721"/>
    <cellStyle name="Заголовок 1 40" xfId="1722"/>
    <cellStyle name="Заголовок 1 41" xfId="1723"/>
    <cellStyle name="Заголовок 1 42" xfId="1724"/>
    <cellStyle name="Заголовок 1 43" xfId="1725"/>
    <cellStyle name="Заголовок 1 5" xfId="1726"/>
    <cellStyle name="Заголовок 1 6" xfId="1727"/>
    <cellStyle name="Заголовок 1 7" xfId="1728"/>
    <cellStyle name="Заголовок 1 8" xfId="1729"/>
    <cellStyle name="Заголовок 1 9" xfId="1730"/>
    <cellStyle name="Заголовок 2" xfId="1731" builtinId="17" customBuiltin="1"/>
    <cellStyle name="Заголовок 2 10" xfId="1732"/>
    <cellStyle name="Заголовок 2 11" xfId="1733"/>
    <cellStyle name="Заголовок 2 12" xfId="1734"/>
    <cellStyle name="Заголовок 2 13" xfId="1735"/>
    <cellStyle name="Заголовок 2 14" xfId="1736"/>
    <cellStyle name="Заголовок 2 15" xfId="1737"/>
    <cellStyle name="Заголовок 2 16" xfId="1738"/>
    <cellStyle name="Заголовок 2 17" xfId="1739"/>
    <cellStyle name="Заголовок 2 18" xfId="1740"/>
    <cellStyle name="Заголовок 2 19" xfId="1741"/>
    <cellStyle name="Заголовок 2 2" xfId="1742"/>
    <cellStyle name="Заголовок 2 20" xfId="1743"/>
    <cellStyle name="Заголовок 2 21" xfId="1744"/>
    <cellStyle name="Заголовок 2 22" xfId="1745"/>
    <cellStyle name="Заголовок 2 23" xfId="1746"/>
    <cellStyle name="Заголовок 2 24" xfId="1747"/>
    <cellStyle name="Заголовок 2 25" xfId="1748"/>
    <cellStyle name="Заголовок 2 26" xfId="1749"/>
    <cellStyle name="Заголовок 2 27" xfId="1750"/>
    <cellStyle name="Заголовок 2 28" xfId="1751"/>
    <cellStyle name="Заголовок 2 29" xfId="1752"/>
    <cellStyle name="Заголовок 2 3" xfId="1753"/>
    <cellStyle name="Заголовок 2 30" xfId="1754"/>
    <cellStyle name="Заголовок 2 31" xfId="1755"/>
    <cellStyle name="Заголовок 2 32" xfId="1756"/>
    <cellStyle name="Заголовок 2 33" xfId="1757"/>
    <cellStyle name="Заголовок 2 34" xfId="1758"/>
    <cellStyle name="Заголовок 2 35" xfId="1759"/>
    <cellStyle name="Заголовок 2 36" xfId="1760"/>
    <cellStyle name="Заголовок 2 37" xfId="1761"/>
    <cellStyle name="Заголовок 2 38" xfId="1762"/>
    <cellStyle name="Заголовок 2 39" xfId="1763"/>
    <cellStyle name="Заголовок 2 4" xfId="1764"/>
    <cellStyle name="Заголовок 2 40" xfId="1765"/>
    <cellStyle name="Заголовок 2 41" xfId="1766"/>
    <cellStyle name="Заголовок 2 42" xfId="1767"/>
    <cellStyle name="Заголовок 2 43" xfId="1768"/>
    <cellStyle name="Заголовок 2 5" xfId="1769"/>
    <cellStyle name="Заголовок 2 6" xfId="1770"/>
    <cellStyle name="Заголовок 2 7" xfId="1771"/>
    <cellStyle name="Заголовок 2 8" xfId="1772"/>
    <cellStyle name="Заголовок 2 9" xfId="1773"/>
    <cellStyle name="Заголовок 3" xfId="1774" builtinId="18" customBuiltin="1"/>
    <cellStyle name="Заголовок 3 10" xfId="1775"/>
    <cellStyle name="Заголовок 3 11" xfId="1776"/>
    <cellStyle name="Заголовок 3 12" xfId="1777"/>
    <cellStyle name="Заголовок 3 13" xfId="1778"/>
    <cellStyle name="Заголовок 3 14" xfId="1779"/>
    <cellStyle name="Заголовок 3 15" xfId="1780"/>
    <cellStyle name="Заголовок 3 16" xfId="1781"/>
    <cellStyle name="Заголовок 3 17" xfId="1782"/>
    <cellStyle name="Заголовок 3 18" xfId="1783"/>
    <cellStyle name="Заголовок 3 19" xfId="1784"/>
    <cellStyle name="Заголовок 3 2" xfId="1785"/>
    <cellStyle name="Заголовок 3 20" xfId="1786"/>
    <cellStyle name="Заголовок 3 21" xfId="1787"/>
    <cellStyle name="Заголовок 3 22" xfId="1788"/>
    <cellStyle name="Заголовок 3 23" xfId="1789"/>
    <cellStyle name="Заголовок 3 24" xfId="1790"/>
    <cellStyle name="Заголовок 3 25" xfId="1791"/>
    <cellStyle name="Заголовок 3 26" xfId="1792"/>
    <cellStyle name="Заголовок 3 27" xfId="1793"/>
    <cellStyle name="Заголовок 3 28" xfId="1794"/>
    <cellStyle name="Заголовок 3 29" xfId="1795"/>
    <cellStyle name="Заголовок 3 3" xfId="1796"/>
    <cellStyle name="Заголовок 3 30" xfId="1797"/>
    <cellStyle name="Заголовок 3 31" xfId="1798"/>
    <cellStyle name="Заголовок 3 32" xfId="1799"/>
    <cellStyle name="Заголовок 3 33" xfId="1800"/>
    <cellStyle name="Заголовок 3 34" xfId="1801"/>
    <cellStyle name="Заголовок 3 35" xfId="1802"/>
    <cellStyle name="Заголовок 3 36" xfId="1803"/>
    <cellStyle name="Заголовок 3 37" xfId="1804"/>
    <cellStyle name="Заголовок 3 38" xfId="1805"/>
    <cellStyle name="Заголовок 3 39" xfId="1806"/>
    <cellStyle name="Заголовок 3 4" xfId="1807"/>
    <cellStyle name="Заголовок 3 40" xfId="1808"/>
    <cellStyle name="Заголовок 3 41" xfId="1809"/>
    <cellStyle name="Заголовок 3 42" xfId="1810"/>
    <cellStyle name="Заголовок 3 43" xfId="1811"/>
    <cellStyle name="Заголовок 3 5" xfId="1812"/>
    <cellStyle name="Заголовок 3 6" xfId="1813"/>
    <cellStyle name="Заголовок 3 7" xfId="1814"/>
    <cellStyle name="Заголовок 3 8" xfId="1815"/>
    <cellStyle name="Заголовок 3 9" xfId="1816"/>
    <cellStyle name="Заголовок 4" xfId="1817" builtinId="19" customBuiltin="1"/>
    <cellStyle name="Заголовок 4 10" xfId="1818"/>
    <cellStyle name="Заголовок 4 11" xfId="1819"/>
    <cellStyle name="Заголовок 4 12" xfId="1820"/>
    <cellStyle name="Заголовок 4 13" xfId="1821"/>
    <cellStyle name="Заголовок 4 14" xfId="1822"/>
    <cellStyle name="Заголовок 4 15" xfId="1823"/>
    <cellStyle name="Заголовок 4 16" xfId="1824"/>
    <cellStyle name="Заголовок 4 17" xfId="1825"/>
    <cellStyle name="Заголовок 4 18" xfId="1826"/>
    <cellStyle name="Заголовок 4 19" xfId="1827"/>
    <cellStyle name="Заголовок 4 2" xfId="1828"/>
    <cellStyle name="Заголовок 4 20" xfId="1829"/>
    <cellStyle name="Заголовок 4 21" xfId="1830"/>
    <cellStyle name="Заголовок 4 22" xfId="1831"/>
    <cellStyle name="Заголовок 4 23" xfId="1832"/>
    <cellStyle name="Заголовок 4 24" xfId="1833"/>
    <cellStyle name="Заголовок 4 25" xfId="1834"/>
    <cellStyle name="Заголовок 4 26" xfId="1835"/>
    <cellStyle name="Заголовок 4 27" xfId="1836"/>
    <cellStyle name="Заголовок 4 28" xfId="1837"/>
    <cellStyle name="Заголовок 4 29" xfId="1838"/>
    <cellStyle name="Заголовок 4 3" xfId="1839"/>
    <cellStyle name="Заголовок 4 30" xfId="1840"/>
    <cellStyle name="Заголовок 4 31" xfId="1841"/>
    <cellStyle name="Заголовок 4 32" xfId="1842"/>
    <cellStyle name="Заголовок 4 33" xfId="1843"/>
    <cellStyle name="Заголовок 4 34" xfId="1844"/>
    <cellStyle name="Заголовок 4 35" xfId="1845"/>
    <cellStyle name="Заголовок 4 36" xfId="1846"/>
    <cellStyle name="Заголовок 4 37" xfId="1847"/>
    <cellStyle name="Заголовок 4 38" xfId="1848"/>
    <cellStyle name="Заголовок 4 39" xfId="1849"/>
    <cellStyle name="Заголовок 4 4" xfId="1850"/>
    <cellStyle name="Заголовок 4 40" xfId="1851"/>
    <cellStyle name="Заголовок 4 41" xfId="1852"/>
    <cellStyle name="Заголовок 4 42" xfId="1853"/>
    <cellStyle name="Заголовок 4 43" xfId="1854"/>
    <cellStyle name="Заголовок 4 5" xfId="1855"/>
    <cellStyle name="Заголовок 4 6" xfId="1856"/>
    <cellStyle name="Заголовок 4 7" xfId="1857"/>
    <cellStyle name="Заголовок 4 8" xfId="1858"/>
    <cellStyle name="Заголовок 4 9" xfId="1859"/>
    <cellStyle name="Итог" xfId="1860" builtinId="25" customBuiltin="1"/>
    <cellStyle name="Итог 10" xfId="1861"/>
    <cellStyle name="Итог 11" xfId="1862"/>
    <cellStyle name="Итог 12" xfId="1863"/>
    <cellStyle name="Итог 13" xfId="1864"/>
    <cellStyle name="Итог 14" xfId="1865"/>
    <cellStyle name="Итог 15" xfId="1866"/>
    <cellStyle name="Итог 16" xfId="1867"/>
    <cellStyle name="Итог 17" xfId="1868"/>
    <cellStyle name="Итог 18" xfId="1869"/>
    <cellStyle name="Итог 19" xfId="1870"/>
    <cellStyle name="Итог 2" xfId="1871"/>
    <cellStyle name="Итог 20" xfId="1872"/>
    <cellStyle name="Итог 21" xfId="1873"/>
    <cellStyle name="Итог 22" xfId="1874"/>
    <cellStyle name="Итог 23" xfId="1875"/>
    <cellStyle name="Итог 24" xfId="1876"/>
    <cellStyle name="Итог 25" xfId="1877"/>
    <cellStyle name="Итог 26" xfId="1878"/>
    <cellStyle name="Итог 27" xfId="1879"/>
    <cellStyle name="Итог 28" xfId="1880"/>
    <cellStyle name="Итог 29" xfId="1881"/>
    <cellStyle name="Итог 3" xfId="1882"/>
    <cellStyle name="Итог 30" xfId="1883"/>
    <cellStyle name="Итог 31" xfId="1884"/>
    <cellStyle name="Итог 32" xfId="1885"/>
    <cellStyle name="Итог 33" xfId="1886"/>
    <cellStyle name="Итог 34" xfId="1887"/>
    <cellStyle name="Итог 35" xfId="1888"/>
    <cellStyle name="Итог 36" xfId="1889"/>
    <cellStyle name="Итог 37" xfId="1890"/>
    <cellStyle name="Итог 38" xfId="1891"/>
    <cellStyle name="Итог 39" xfId="1892"/>
    <cellStyle name="Итог 4" xfId="1893"/>
    <cellStyle name="Итог 40" xfId="1894"/>
    <cellStyle name="Итог 41" xfId="1895"/>
    <cellStyle name="Итог 42" xfId="1896"/>
    <cellStyle name="Итог 43" xfId="1897"/>
    <cellStyle name="Итог 5" xfId="1898"/>
    <cellStyle name="Итог 6" xfId="1899"/>
    <cellStyle name="Итог 7" xfId="1900"/>
    <cellStyle name="Итог 8" xfId="1901"/>
    <cellStyle name="Итог 9" xfId="1902"/>
    <cellStyle name="Итоги" xfId="2434"/>
    <cellStyle name="ИтогоБИМ" xfId="2435"/>
    <cellStyle name="Контрольная ячейка" xfId="1903" builtinId="23" customBuiltin="1"/>
    <cellStyle name="Контрольная ячейка 10" xfId="1904"/>
    <cellStyle name="Контрольная ячейка 11" xfId="1905"/>
    <cellStyle name="Контрольная ячейка 12" xfId="1906"/>
    <cellStyle name="Контрольная ячейка 13" xfId="1907"/>
    <cellStyle name="Контрольная ячейка 14" xfId="1908"/>
    <cellStyle name="Контрольная ячейка 15" xfId="1909"/>
    <cellStyle name="Контрольная ячейка 16" xfId="1910"/>
    <cellStyle name="Контрольная ячейка 17" xfId="1911"/>
    <cellStyle name="Контрольная ячейка 18" xfId="1912"/>
    <cellStyle name="Контрольная ячейка 19" xfId="1913"/>
    <cellStyle name="Контрольная ячейка 2" xfId="1914"/>
    <cellStyle name="Контрольная ячейка 20" xfId="1915"/>
    <cellStyle name="Контрольная ячейка 21" xfId="1916"/>
    <cellStyle name="Контрольная ячейка 22" xfId="1917"/>
    <cellStyle name="Контрольная ячейка 23" xfId="1918"/>
    <cellStyle name="Контрольная ячейка 24" xfId="1919"/>
    <cellStyle name="Контрольная ячейка 25" xfId="1920"/>
    <cellStyle name="Контрольная ячейка 26" xfId="1921"/>
    <cellStyle name="Контрольная ячейка 27" xfId="1922"/>
    <cellStyle name="Контрольная ячейка 28" xfId="1923"/>
    <cellStyle name="Контрольная ячейка 29" xfId="1924"/>
    <cellStyle name="Контрольная ячейка 3" xfId="1925"/>
    <cellStyle name="Контрольная ячейка 30" xfId="1926"/>
    <cellStyle name="Контрольная ячейка 31" xfId="1927"/>
    <cellStyle name="Контрольная ячейка 32" xfId="1928"/>
    <cellStyle name="Контрольная ячейка 33" xfId="1929"/>
    <cellStyle name="Контрольная ячейка 34" xfId="1930"/>
    <cellStyle name="Контрольная ячейка 35" xfId="1931"/>
    <cellStyle name="Контрольная ячейка 36" xfId="1932"/>
    <cellStyle name="Контрольная ячейка 37" xfId="1933"/>
    <cellStyle name="Контрольная ячейка 38" xfId="1934"/>
    <cellStyle name="Контрольная ячейка 39" xfId="1935"/>
    <cellStyle name="Контрольная ячейка 4" xfId="1936"/>
    <cellStyle name="Контрольная ячейка 40" xfId="1937"/>
    <cellStyle name="Контрольная ячейка 41" xfId="1938"/>
    <cellStyle name="Контрольная ячейка 42" xfId="1939"/>
    <cellStyle name="Контрольная ячейка 43" xfId="1940"/>
    <cellStyle name="Контрольная ячейка 5" xfId="1941"/>
    <cellStyle name="Контрольная ячейка 6" xfId="1942"/>
    <cellStyle name="Контрольная ячейка 7" xfId="1943"/>
    <cellStyle name="Контрольная ячейка 8" xfId="1944"/>
    <cellStyle name="Контрольная ячейка 9" xfId="1945"/>
    <cellStyle name="Название" xfId="1946" builtinId="15" customBuiltin="1"/>
    <cellStyle name="Название 10" xfId="1947"/>
    <cellStyle name="Название 11" xfId="1948"/>
    <cellStyle name="Название 12" xfId="1949"/>
    <cellStyle name="Название 13" xfId="1950"/>
    <cellStyle name="Название 14" xfId="1951"/>
    <cellStyle name="Название 15" xfId="1952"/>
    <cellStyle name="Название 16" xfId="1953"/>
    <cellStyle name="Название 17" xfId="1954"/>
    <cellStyle name="Название 18" xfId="1955"/>
    <cellStyle name="Название 19" xfId="1956"/>
    <cellStyle name="Название 2" xfId="1957"/>
    <cellStyle name="Название 20" xfId="1958"/>
    <cellStyle name="Название 21" xfId="1959"/>
    <cellStyle name="Название 22" xfId="1960"/>
    <cellStyle name="Название 23" xfId="1961"/>
    <cellStyle name="Название 24" xfId="1962"/>
    <cellStyle name="Название 25" xfId="1963"/>
    <cellStyle name="Название 26" xfId="1964"/>
    <cellStyle name="Название 27" xfId="1965"/>
    <cellStyle name="Название 28" xfId="1966"/>
    <cellStyle name="Название 29" xfId="1967"/>
    <cellStyle name="Название 3" xfId="1968"/>
    <cellStyle name="Название 30" xfId="1969"/>
    <cellStyle name="Название 31" xfId="1970"/>
    <cellStyle name="Название 32" xfId="1971"/>
    <cellStyle name="Название 33" xfId="1972"/>
    <cellStyle name="Название 34" xfId="1973"/>
    <cellStyle name="Название 35" xfId="1974"/>
    <cellStyle name="Название 36" xfId="1975"/>
    <cellStyle name="Название 37" xfId="1976"/>
    <cellStyle name="Название 38" xfId="1977"/>
    <cellStyle name="Название 39" xfId="1978"/>
    <cellStyle name="Название 4" xfId="1979"/>
    <cellStyle name="Название 40" xfId="1980"/>
    <cellStyle name="Название 41" xfId="1981"/>
    <cellStyle name="Название 42" xfId="1982"/>
    <cellStyle name="Название 43" xfId="1983"/>
    <cellStyle name="Название 44" xfId="1984"/>
    <cellStyle name="Название 5" xfId="1985"/>
    <cellStyle name="Название 6" xfId="1986"/>
    <cellStyle name="Название 7" xfId="1987"/>
    <cellStyle name="Название 8" xfId="1988"/>
    <cellStyle name="Название 9" xfId="1989"/>
    <cellStyle name="Нейтральный" xfId="1990" builtinId="28" customBuiltin="1"/>
    <cellStyle name="Нейтральный 10" xfId="1991"/>
    <cellStyle name="Нейтральный 11" xfId="1992"/>
    <cellStyle name="Нейтральный 12" xfId="1993"/>
    <cellStyle name="Нейтральный 13" xfId="1994"/>
    <cellStyle name="Нейтральный 14" xfId="1995"/>
    <cellStyle name="Нейтральный 15" xfId="1996"/>
    <cellStyle name="Нейтральный 16" xfId="1997"/>
    <cellStyle name="Нейтральный 17" xfId="1998"/>
    <cellStyle name="Нейтральный 18" xfId="1999"/>
    <cellStyle name="Нейтральный 19" xfId="2000"/>
    <cellStyle name="Нейтральный 2" xfId="2001"/>
    <cellStyle name="Нейтральный 20" xfId="2002"/>
    <cellStyle name="Нейтральный 21" xfId="2003"/>
    <cellStyle name="Нейтральный 22" xfId="2004"/>
    <cellStyle name="Нейтральный 23" xfId="2005"/>
    <cellStyle name="Нейтральный 24" xfId="2006"/>
    <cellStyle name="Нейтральный 25" xfId="2007"/>
    <cellStyle name="Нейтральный 26" xfId="2008"/>
    <cellStyle name="Нейтральный 27" xfId="2009"/>
    <cellStyle name="Нейтральный 28" xfId="2010"/>
    <cellStyle name="Нейтральный 29" xfId="2011"/>
    <cellStyle name="Нейтральный 3" xfId="2012"/>
    <cellStyle name="Нейтральный 30" xfId="2013"/>
    <cellStyle name="Нейтральный 31" xfId="2014"/>
    <cellStyle name="Нейтральный 32" xfId="2015"/>
    <cellStyle name="Нейтральный 33" xfId="2016"/>
    <cellStyle name="Нейтральный 34" xfId="2017"/>
    <cellStyle name="Нейтральный 35" xfId="2018"/>
    <cellStyle name="Нейтральный 36" xfId="2019"/>
    <cellStyle name="Нейтральный 37" xfId="2020"/>
    <cellStyle name="Нейтральный 38" xfId="2021"/>
    <cellStyle name="Нейтральный 39" xfId="2022"/>
    <cellStyle name="Нейтральный 4" xfId="2023"/>
    <cellStyle name="Нейтральный 40" xfId="2024"/>
    <cellStyle name="Нейтральный 41" xfId="2025"/>
    <cellStyle name="Нейтральный 42" xfId="2026"/>
    <cellStyle name="Нейтральный 43" xfId="2027"/>
    <cellStyle name="Нейтральный 5" xfId="2028"/>
    <cellStyle name="Нейтральный 6" xfId="2029"/>
    <cellStyle name="Нейтральный 7" xfId="2030"/>
    <cellStyle name="Нейтральный 8" xfId="2031"/>
    <cellStyle name="Нейтральный 9" xfId="2032"/>
    <cellStyle name="Обычный" xfId="0" builtinId="0"/>
    <cellStyle name="Обычный 10" xfId="2033"/>
    <cellStyle name="Обычный 11" xfId="2034"/>
    <cellStyle name="Обычный 12" xfId="2035"/>
    <cellStyle name="Обычный 13" xfId="2036"/>
    <cellStyle name="Обычный 14" xfId="2037"/>
    <cellStyle name="Обычный 15" xfId="2038"/>
    <cellStyle name="Обычный 16" xfId="2039"/>
    <cellStyle name="Обычный 17" xfId="2040"/>
    <cellStyle name="Обычный 18" xfId="2041"/>
    <cellStyle name="Обычный 19" xfId="2042"/>
    <cellStyle name="Обычный 2" xfId="2043"/>
    <cellStyle name="Обычный 2 2" xfId="2044"/>
    <cellStyle name="Обычный 2 2 2" xfId="2045"/>
    <cellStyle name="Обычный 2 2 3" xfId="2046"/>
    <cellStyle name="Обычный 2 2_17.2" xfId="2047"/>
    <cellStyle name="Обычный 2_17.1 перечень МКД" xfId="2048"/>
    <cellStyle name="Обычный 20" xfId="2049"/>
    <cellStyle name="Обычный 21" xfId="2050"/>
    <cellStyle name="Обычный 22" xfId="2051"/>
    <cellStyle name="Обычный 23" xfId="2052"/>
    <cellStyle name="Обычный 24" xfId="2053"/>
    <cellStyle name="Обычный 25" xfId="2054"/>
    <cellStyle name="Обычный 26" xfId="2055"/>
    <cellStyle name="Обычный 27" xfId="2056"/>
    <cellStyle name="Обычный 28" xfId="2057"/>
    <cellStyle name="Обычный 29" xfId="2058"/>
    <cellStyle name="Обычный 3" xfId="2059"/>
    <cellStyle name="Обычный 3 2" xfId="2060"/>
    <cellStyle name="Обычный 3 2 2" xfId="2061"/>
    <cellStyle name="Обычный 3 2_Стоимость" xfId="2062"/>
    <cellStyle name="Обычный 3 3" xfId="2063"/>
    <cellStyle name="Обычный 3 3 2" xfId="2064"/>
    <cellStyle name="Обычный 3 3_Стоимость" xfId="2065"/>
    <cellStyle name="Обычный 3 4" xfId="2066"/>
    <cellStyle name="Обычный 3 5" xfId="2067"/>
    <cellStyle name="Обычный 3 6" xfId="2068"/>
    <cellStyle name="Обычный 3_17.2" xfId="2069"/>
    <cellStyle name="Обычный 30" xfId="2070"/>
    <cellStyle name="Обычный 31" xfId="2071"/>
    <cellStyle name="Обычный 32" xfId="2072"/>
    <cellStyle name="Обычный 33" xfId="2073"/>
    <cellStyle name="Обычный 34" xfId="2074"/>
    <cellStyle name="Обычный 35" xfId="2075"/>
    <cellStyle name="Обычный 36" xfId="2076"/>
    <cellStyle name="Обычный 37" xfId="2077"/>
    <cellStyle name="Обычный 38" xfId="2078"/>
    <cellStyle name="Обычный 39" xfId="2079"/>
    <cellStyle name="Обычный 4" xfId="2080"/>
    <cellStyle name="Обычный 4 2" xfId="2081"/>
    <cellStyle name="Обычный 4 2 2" xfId="2082"/>
    <cellStyle name="Обычный 4 2_Стоимость" xfId="2083"/>
    <cellStyle name="Обычный 4 3" xfId="2084"/>
    <cellStyle name="Обычный 4 3 2" xfId="2085"/>
    <cellStyle name="Обычный 4 3_Стоимость" xfId="2086"/>
    <cellStyle name="Обычный 4 4" xfId="2087"/>
    <cellStyle name="Обычный 4 5" xfId="2088"/>
    <cellStyle name="Обычный 4 6" xfId="2089"/>
    <cellStyle name="Обычный 4 7" xfId="2090"/>
    <cellStyle name="Обычный 4_Стоимость" xfId="2091"/>
    <cellStyle name="Обычный 40" xfId="2092"/>
    <cellStyle name="Обычный 41" xfId="2093"/>
    <cellStyle name="Обычный 42" xfId="2094"/>
    <cellStyle name="Обычный 43" xfId="2095"/>
    <cellStyle name="Обычный 44" xfId="2096"/>
    <cellStyle name="Обычный 45" xfId="2097"/>
    <cellStyle name="Обычный 46" xfId="2098"/>
    <cellStyle name="Обычный 47" xfId="2099"/>
    <cellStyle name="Обычный 48" xfId="2100"/>
    <cellStyle name="Обычный 49" xfId="2101"/>
    <cellStyle name="Обычный 5" xfId="2102"/>
    <cellStyle name="Обычный 50" xfId="2103"/>
    <cellStyle name="Обычный 51" xfId="2104"/>
    <cellStyle name="Обычный 52" xfId="2105"/>
    <cellStyle name="Обычный 53" xfId="2106"/>
    <cellStyle name="Обычный 54" xfId="2107"/>
    <cellStyle name="Обычный 55" xfId="2108"/>
    <cellStyle name="Обычный 6" xfId="2109"/>
    <cellStyle name="Обычный 6 2" xfId="2110"/>
    <cellStyle name="Обычный 6 2 2" xfId="2111"/>
    <cellStyle name="Обычный 6 2_Стоимость" xfId="2112"/>
    <cellStyle name="Обычный 6 3" xfId="2113"/>
    <cellStyle name="Обычный 6 3 2" xfId="2114"/>
    <cellStyle name="Обычный 6 3_Стоимость" xfId="2115"/>
    <cellStyle name="Обычный 6 4" xfId="2116"/>
    <cellStyle name="Обычный 6 5" xfId="2117"/>
    <cellStyle name="Обычный 6 6" xfId="2118"/>
    <cellStyle name="Обычный 6_Стоимость" xfId="2119"/>
    <cellStyle name="Обычный 7" xfId="2120"/>
    <cellStyle name="Обычный 7 2" xfId="2121"/>
    <cellStyle name="Обычный 7 2 2" xfId="2122"/>
    <cellStyle name="Обычный 7 2_Стоимость" xfId="2123"/>
    <cellStyle name="Обычный 7 3" xfId="2124"/>
    <cellStyle name="Обычный 7 3 2" xfId="2125"/>
    <cellStyle name="Обычный 7 3_Стоимость" xfId="2126"/>
    <cellStyle name="Обычный 7 4" xfId="2127"/>
    <cellStyle name="Обычный 7 5" xfId="2128"/>
    <cellStyle name="Обычный 7_Стоимость" xfId="2129"/>
    <cellStyle name="Обычный 8" xfId="2130"/>
    <cellStyle name="Обычный 8 2" xfId="2131"/>
    <cellStyle name="Обычный 8_Приложение 1" xfId="2132"/>
    <cellStyle name="Обычный 9" xfId="2133"/>
    <cellStyle name="Обычный_17.2 виды ремонта" xfId="2134"/>
    <cellStyle name="Обычный_Лист2" xfId="2135"/>
    <cellStyle name="Плохой" xfId="2136" builtinId="27" customBuiltin="1"/>
    <cellStyle name="Плохой 10" xfId="2137"/>
    <cellStyle name="Плохой 11" xfId="2138"/>
    <cellStyle name="Плохой 12" xfId="2139"/>
    <cellStyle name="Плохой 13" xfId="2140"/>
    <cellStyle name="Плохой 14" xfId="2141"/>
    <cellStyle name="Плохой 15" xfId="2142"/>
    <cellStyle name="Плохой 16" xfId="2143"/>
    <cellStyle name="Плохой 17" xfId="2144"/>
    <cellStyle name="Плохой 18" xfId="2145"/>
    <cellStyle name="Плохой 19" xfId="2146"/>
    <cellStyle name="Плохой 2" xfId="2147"/>
    <cellStyle name="Плохой 20" xfId="2148"/>
    <cellStyle name="Плохой 21" xfId="2149"/>
    <cellStyle name="Плохой 22" xfId="2150"/>
    <cellStyle name="Плохой 23" xfId="2151"/>
    <cellStyle name="Плохой 24" xfId="2152"/>
    <cellStyle name="Плохой 25" xfId="2153"/>
    <cellStyle name="Плохой 26" xfId="2154"/>
    <cellStyle name="Плохой 27" xfId="2155"/>
    <cellStyle name="Плохой 28" xfId="2156"/>
    <cellStyle name="Плохой 29" xfId="2157"/>
    <cellStyle name="Плохой 3" xfId="2158"/>
    <cellStyle name="Плохой 30" xfId="2159"/>
    <cellStyle name="Плохой 31" xfId="2160"/>
    <cellStyle name="Плохой 32" xfId="2161"/>
    <cellStyle name="Плохой 33" xfId="2162"/>
    <cellStyle name="Плохой 34" xfId="2163"/>
    <cellStyle name="Плохой 35" xfId="2164"/>
    <cellStyle name="Плохой 36" xfId="2165"/>
    <cellStyle name="Плохой 37" xfId="2166"/>
    <cellStyle name="Плохой 38" xfId="2167"/>
    <cellStyle name="Плохой 39" xfId="2168"/>
    <cellStyle name="Плохой 4" xfId="2169"/>
    <cellStyle name="Плохой 40" xfId="2170"/>
    <cellStyle name="Плохой 41" xfId="2171"/>
    <cellStyle name="Плохой 42" xfId="2172"/>
    <cellStyle name="Плохой 43" xfId="2173"/>
    <cellStyle name="Плохой 5" xfId="2174"/>
    <cellStyle name="Плохой 6" xfId="2175"/>
    <cellStyle name="Плохой 7" xfId="2176"/>
    <cellStyle name="Плохой 8" xfId="2177"/>
    <cellStyle name="Плохой 9" xfId="2178"/>
    <cellStyle name="Пояснение" xfId="2179" builtinId="53" customBuiltin="1"/>
    <cellStyle name="Пояснение 10" xfId="2180"/>
    <cellStyle name="Пояснение 11" xfId="2181"/>
    <cellStyle name="Пояснение 12" xfId="2182"/>
    <cellStyle name="Пояснение 13" xfId="2183"/>
    <cellStyle name="Пояснение 14" xfId="2184"/>
    <cellStyle name="Пояснение 15" xfId="2185"/>
    <cellStyle name="Пояснение 16" xfId="2186"/>
    <cellStyle name="Пояснение 17" xfId="2187"/>
    <cellStyle name="Пояснение 18" xfId="2188"/>
    <cellStyle name="Пояснение 19" xfId="2189"/>
    <cellStyle name="Пояснение 2" xfId="2190"/>
    <cellStyle name="Пояснение 20" xfId="2191"/>
    <cellStyle name="Пояснение 21" xfId="2192"/>
    <cellStyle name="Пояснение 22" xfId="2193"/>
    <cellStyle name="Пояснение 23" xfId="2194"/>
    <cellStyle name="Пояснение 24" xfId="2195"/>
    <cellStyle name="Пояснение 25" xfId="2196"/>
    <cellStyle name="Пояснение 26" xfId="2197"/>
    <cellStyle name="Пояснение 27" xfId="2198"/>
    <cellStyle name="Пояснение 28" xfId="2199"/>
    <cellStyle name="Пояснение 29" xfId="2200"/>
    <cellStyle name="Пояснение 3" xfId="2201"/>
    <cellStyle name="Пояснение 30" xfId="2202"/>
    <cellStyle name="Пояснение 31" xfId="2203"/>
    <cellStyle name="Пояснение 32" xfId="2204"/>
    <cellStyle name="Пояснение 33" xfId="2205"/>
    <cellStyle name="Пояснение 34" xfId="2206"/>
    <cellStyle name="Пояснение 35" xfId="2207"/>
    <cellStyle name="Пояснение 36" xfId="2208"/>
    <cellStyle name="Пояснение 37" xfId="2209"/>
    <cellStyle name="Пояснение 38" xfId="2210"/>
    <cellStyle name="Пояснение 39" xfId="2211"/>
    <cellStyle name="Пояснение 4" xfId="2212"/>
    <cellStyle name="Пояснение 40" xfId="2213"/>
    <cellStyle name="Пояснение 41" xfId="2214"/>
    <cellStyle name="Пояснение 42" xfId="2215"/>
    <cellStyle name="Пояснение 43" xfId="2216"/>
    <cellStyle name="Пояснение 5" xfId="2217"/>
    <cellStyle name="Пояснение 6" xfId="2218"/>
    <cellStyle name="Пояснение 7" xfId="2219"/>
    <cellStyle name="Пояснение 8" xfId="2220"/>
    <cellStyle name="Пояснение 9" xfId="2221"/>
    <cellStyle name="Примечание" xfId="2222" builtinId="10" customBuiltin="1"/>
    <cellStyle name="Примечание 10" xfId="2223"/>
    <cellStyle name="Примечание 11" xfId="2224"/>
    <cellStyle name="Примечание 12" xfId="2225"/>
    <cellStyle name="Примечание 13" xfId="2226"/>
    <cellStyle name="Примечание 14" xfId="2227"/>
    <cellStyle name="Примечание 15" xfId="2228"/>
    <cellStyle name="Примечание 16" xfId="2229"/>
    <cellStyle name="Примечание 17" xfId="2230"/>
    <cellStyle name="Примечание 18" xfId="2231"/>
    <cellStyle name="Примечание 19" xfId="2232"/>
    <cellStyle name="Примечание 2" xfId="2233"/>
    <cellStyle name="Примечание 20" xfId="2234"/>
    <cellStyle name="Примечание 21" xfId="2235"/>
    <cellStyle name="Примечание 22" xfId="2236"/>
    <cellStyle name="Примечание 23" xfId="2237"/>
    <cellStyle name="Примечание 24" xfId="2238"/>
    <cellStyle name="Примечание 25" xfId="2239"/>
    <cellStyle name="Примечание 26" xfId="2240"/>
    <cellStyle name="Примечание 27" xfId="2241"/>
    <cellStyle name="Примечание 28" xfId="2242"/>
    <cellStyle name="Примечание 29" xfId="2243"/>
    <cellStyle name="Примечание 3" xfId="2244"/>
    <cellStyle name="Примечание 30" xfId="2245"/>
    <cellStyle name="Примечание 31" xfId="2246"/>
    <cellStyle name="Примечание 32" xfId="2247"/>
    <cellStyle name="Примечание 33" xfId="2248"/>
    <cellStyle name="Примечание 34" xfId="2249"/>
    <cellStyle name="Примечание 35" xfId="2250"/>
    <cellStyle name="Примечание 36" xfId="2251"/>
    <cellStyle name="Примечание 37" xfId="2252"/>
    <cellStyle name="Примечание 38" xfId="2253"/>
    <cellStyle name="Примечание 39" xfId="2254"/>
    <cellStyle name="Примечание 4" xfId="2255"/>
    <cellStyle name="Примечание 40" xfId="2256"/>
    <cellStyle name="Примечание 41" xfId="2257"/>
    <cellStyle name="Примечание 42" xfId="2258"/>
    <cellStyle name="Примечание 43" xfId="2259"/>
    <cellStyle name="Примечание 44" xfId="2260"/>
    <cellStyle name="Примечание 5" xfId="2261"/>
    <cellStyle name="Примечание 6" xfId="2262"/>
    <cellStyle name="Примечание 7" xfId="2263"/>
    <cellStyle name="Примечание 8" xfId="2264"/>
    <cellStyle name="Примечание 9" xfId="2265"/>
    <cellStyle name="Процентный 2" xfId="2266"/>
    <cellStyle name="Процентный 2 2" xfId="2267"/>
    <cellStyle name="Процентный 2_Приложение 1" xfId="2268"/>
    <cellStyle name="Процентный 3" xfId="2269"/>
    <cellStyle name="Процентный 3 2" xfId="2270"/>
    <cellStyle name="Процентный 3_Приложение 1" xfId="2271"/>
    <cellStyle name="Связанная ячейка" xfId="2272" builtinId="24" customBuiltin="1"/>
    <cellStyle name="Связанная ячейка 10" xfId="2273"/>
    <cellStyle name="Связанная ячейка 11" xfId="2274"/>
    <cellStyle name="Связанная ячейка 12" xfId="2275"/>
    <cellStyle name="Связанная ячейка 13" xfId="2276"/>
    <cellStyle name="Связанная ячейка 14" xfId="2277"/>
    <cellStyle name="Связанная ячейка 15" xfId="2278"/>
    <cellStyle name="Связанная ячейка 16" xfId="2279"/>
    <cellStyle name="Связанная ячейка 17" xfId="2280"/>
    <cellStyle name="Связанная ячейка 18" xfId="2281"/>
    <cellStyle name="Связанная ячейка 19" xfId="2282"/>
    <cellStyle name="Связанная ячейка 2" xfId="2283"/>
    <cellStyle name="Связанная ячейка 20" xfId="2284"/>
    <cellStyle name="Связанная ячейка 21" xfId="2285"/>
    <cellStyle name="Связанная ячейка 22" xfId="2286"/>
    <cellStyle name="Связанная ячейка 23" xfId="2287"/>
    <cellStyle name="Связанная ячейка 24" xfId="2288"/>
    <cellStyle name="Связанная ячейка 25" xfId="2289"/>
    <cellStyle name="Связанная ячейка 26" xfId="2290"/>
    <cellStyle name="Связанная ячейка 27" xfId="2291"/>
    <cellStyle name="Связанная ячейка 28" xfId="2292"/>
    <cellStyle name="Связанная ячейка 29" xfId="2293"/>
    <cellStyle name="Связанная ячейка 3" xfId="2294"/>
    <cellStyle name="Связанная ячейка 30" xfId="2295"/>
    <cellStyle name="Связанная ячейка 31" xfId="2296"/>
    <cellStyle name="Связанная ячейка 32" xfId="2297"/>
    <cellStyle name="Связанная ячейка 33" xfId="2298"/>
    <cellStyle name="Связанная ячейка 34" xfId="2299"/>
    <cellStyle name="Связанная ячейка 35" xfId="2300"/>
    <cellStyle name="Связанная ячейка 36" xfId="2301"/>
    <cellStyle name="Связанная ячейка 37" xfId="2302"/>
    <cellStyle name="Связанная ячейка 38" xfId="2303"/>
    <cellStyle name="Связанная ячейка 39" xfId="2304"/>
    <cellStyle name="Связанная ячейка 4" xfId="2305"/>
    <cellStyle name="Связанная ячейка 40" xfId="2306"/>
    <cellStyle name="Связанная ячейка 41" xfId="2307"/>
    <cellStyle name="Связанная ячейка 42" xfId="2308"/>
    <cellStyle name="Связанная ячейка 43" xfId="2309"/>
    <cellStyle name="Связанная ячейка 5" xfId="2310"/>
    <cellStyle name="Связанная ячейка 6" xfId="2311"/>
    <cellStyle name="Связанная ячейка 7" xfId="2312"/>
    <cellStyle name="Связанная ячейка 8" xfId="2313"/>
    <cellStyle name="Связанная ячейка 9" xfId="2314"/>
    <cellStyle name="Стиль 1" xfId="2315"/>
    <cellStyle name="Текст предупреждения" xfId="2316" builtinId="11" customBuiltin="1"/>
    <cellStyle name="Текст предупреждения 10" xfId="2317"/>
    <cellStyle name="Текст предупреждения 11" xfId="2318"/>
    <cellStyle name="Текст предупреждения 12" xfId="2319"/>
    <cellStyle name="Текст предупреждения 13" xfId="2320"/>
    <cellStyle name="Текст предупреждения 14" xfId="2321"/>
    <cellStyle name="Текст предупреждения 15" xfId="2322"/>
    <cellStyle name="Текст предупреждения 16" xfId="2323"/>
    <cellStyle name="Текст предупреждения 17" xfId="2324"/>
    <cellStyle name="Текст предупреждения 18" xfId="2325"/>
    <cellStyle name="Текст предупреждения 19" xfId="2326"/>
    <cellStyle name="Текст предупреждения 2" xfId="2327"/>
    <cellStyle name="Текст предупреждения 20" xfId="2328"/>
    <cellStyle name="Текст предупреждения 21" xfId="2329"/>
    <cellStyle name="Текст предупреждения 22" xfId="2330"/>
    <cellStyle name="Текст предупреждения 23" xfId="2331"/>
    <cellStyle name="Текст предупреждения 24" xfId="2332"/>
    <cellStyle name="Текст предупреждения 25" xfId="2333"/>
    <cellStyle name="Текст предупреждения 26" xfId="2334"/>
    <cellStyle name="Текст предупреждения 27" xfId="2335"/>
    <cellStyle name="Текст предупреждения 28" xfId="2336"/>
    <cellStyle name="Текст предупреждения 29" xfId="2337"/>
    <cellStyle name="Текст предупреждения 3" xfId="2338"/>
    <cellStyle name="Текст предупреждения 30" xfId="2339"/>
    <cellStyle name="Текст предупреждения 31" xfId="2340"/>
    <cellStyle name="Текст предупреждения 32" xfId="2341"/>
    <cellStyle name="Текст предупреждения 33" xfId="2342"/>
    <cellStyle name="Текст предупреждения 34" xfId="2343"/>
    <cellStyle name="Текст предупреждения 35" xfId="2344"/>
    <cellStyle name="Текст предупреждения 36" xfId="2345"/>
    <cellStyle name="Текст предупреждения 37" xfId="2346"/>
    <cellStyle name="Текст предупреждения 38" xfId="2347"/>
    <cellStyle name="Текст предупреждения 39" xfId="2348"/>
    <cellStyle name="Текст предупреждения 4" xfId="2349"/>
    <cellStyle name="Текст предупреждения 40" xfId="2350"/>
    <cellStyle name="Текст предупреждения 41" xfId="2351"/>
    <cellStyle name="Текст предупреждения 42" xfId="2352"/>
    <cellStyle name="Текст предупреждения 43" xfId="2353"/>
    <cellStyle name="Текст предупреждения 5" xfId="2354"/>
    <cellStyle name="Текст предупреждения 6" xfId="2355"/>
    <cellStyle name="Текст предупреждения 7" xfId="2356"/>
    <cellStyle name="Текст предупреждения 8" xfId="2357"/>
    <cellStyle name="Текст предупреждения 9" xfId="2358"/>
    <cellStyle name="Финансовый" xfId="2403" builtinId="3"/>
    <cellStyle name="Финансовый 2" xfId="2359"/>
    <cellStyle name="Хороший" xfId="2360" builtinId="26" customBuiltin="1"/>
    <cellStyle name="Хороший 10" xfId="2361"/>
    <cellStyle name="Хороший 11" xfId="2362"/>
    <cellStyle name="Хороший 12" xfId="2363"/>
    <cellStyle name="Хороший 13" xfId="2364"/>
    <cellStyle name="Хороший 14" xfId="2365"/>
    <cellStyle name="Хороший 15" xfId="2366"/>
    <cellStyle name="Хороший 16" xfId="2367"/>
    <cellStyle name="Хороший 17" xfId="2368"/>
    <cellStyle name="Хороший 18" xfId="2369"/>
    <cellStyle name="Хороший 19" xfId="2370"/>
    <cellStyle name="Хороший 2" xfId="2371"/>
    <cellStyle name="Хороший 20" xfId="2372"/>
    <cellStyle name="Хороший 21" xfId="2373"/>
    <cellStyle name="Хороший 22" xfId="2374"/>
    <cellStyle name="Хороший 23" xfId="2375"/>
    <cellStyle name="Хороший 24" xfId="2376"/>
    <cellStyle name="Хороший 25" xfId="2377"/>
    <cellStyle name="Хороший 26" xfId="2378"/>
    <cellStyle name="Хороший 27" xfId="2379"/>
    <cellStyle name="Хороший 28" xfId="2380"/>
    <cellStyle name="Хороший 29" xfId="2381"/>
    <cellStyle name="Хороший 3" xfId="2382"/>
    <cellStyle name="Хороший 30" xfId="2383"/>
    <cellStyle name="Хороший 31" xfId="2384"/>
    <cellStyle name="Хороший 32" xfId="2385"/>
    <cellStyle name="Хороший 33" xfId="2386"/>
    <cellStyle name="Хороший 34" xfId="2387"/>
    <cellStyle name="Хороший 35" xfId="2388"/>
    <cellStyle name="Хороший 36" xfId="2389"/>
    <cellStyle name="Хороший 37" xfId="2390"/>
    <cellStyle name="Хороший 38" xfId="2391"/>
    <cellStyle name="Хороший 39" xfId="2392"/>
    <cellStyle name="Хороший 4" xfId="2393"/>
    <cellStyle name="Хороший 40" xfId="2394"/>
    <cellStyle name="Хороший 41" xfId="2395"/>
    <cellStyle name="Хороший 42" xfId="2396"/>
    <cellStyle name="Хороший 43" xfId="2397"/>
    <cellStyle name="Хороший 5" xfId="2398"/>
    <cellStyle name="Хороший 6" xfId="2399"/>
    <cellStyle name="Хороший 7" xfId="2400"/>
    <cellStyle name="Хороший 8" xfId="2401"/>
    <cellStyle name="Хороший 9" xfId="2402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X22"/>
  <sheetViews>
    <sheetView view="pageBreakPreview" topLeftCell="G9" zoomScale="140" zoomScaleNormal="150" zoomScaleSheetLayoutView="140" workbookViewId="0">
      <selection activeCell="R3" sqref="R3:U3"/>
    </sheetView>
  </sheetViews>
  <sheetFormatPr defaultColWidth="9.33203125" defaultRowHeight="27.75" customHeight="1"/>
  <cols>
    <col min="1" max="1" width="3.109375" style="33" customWidth="1"/>
    <col min="2" max="2" width="39.33203125" style="34" customWidth="1"/>
    <col min="3" max="3" width="21.44140625" style="33" hidden="1" customWidth="1"/>
    <col min="4" max="4" width="10.77734375" style="33" hidden="1" customWidth="1"/>
    <col min="5" max="5" width="7.33203125" style="59" customWidth="1"/>
    <col min="6" max="6" width="3.6640625" style="59" customWidth="1"/>
    <col min="7" max="7" width="11.33203125" style="59" customWidth="1"/>
    <col min="8" max="9" width="2.33203125" style="59" customWidth="1"/>
    <col min="10" max="10" width="9" style="35" customWidth="1"/>
    <col min="11" max="11" width="8.44140625" style="35" customWidth="1"/>
    <col min="12" max="12" width="9" style="35" customWidth="1"/>
    <col min="13" max="13" width="7.109375" style="57" customWidth="1"/>
    <col min="14" max="14" width="11.109375" style="48" customWidth="1"/>
    <col min="15" max="17" width="8.77734375" style="48" customWidth="1"/>
    <col min="18" max="18" width="11.44140625" style="48" customWidth="1"/>
    <col min="19" max="19" width="8.33203125" style="48" customWidth="1"/>
    <col min="20" max="20" width="10.6640625" style="48" customWidth="1"/>
    <col min="21" max="21" width="5.44140625" style="36" customWidth="1"/>
    <col min="22" max="22" width="12.109375" style="33" hidden="1" customWidth="1"/>
    <col min="23" max="23" width="10.33203125" style="37" hidden="1" customWidth="1"/>
    <col min="24" max="24" width="20.44140625" style="33" customWidth="1"/>
    <col min="25" max="16384" width="9.33203125" style="33"/>
  </cols>
  <sheetData>
    <row r="1" spans="1:24" ht="16.5" hidden="1" customHeight="1">
      <c r="K1" s="171" t="s">
        <v>62</v>
      </c>
      <c r="L1" s="171"/>
      <c r="M1" s="171"/>
      <c r="N1" s="171"/>
      <c r="O1" s="171"/>
      <c r="P1" s="171"/>
      <c r="Q1" s="171"/>
      <c r="R1" s="171"/>
      <c r="S1" s="171"/>
      <c r="T1" s="171"/>
    </row>
    <row r="2" spans="1:24" ht="27.75" hidden="1" customHeight="1">
      <c r="J2" s="38"/>
      <c r="K2" s="58"/>
      <c r="L2" s="58"/>
      <c r="M2" s="39"/>
      <c r="N2" s="40"/>
      <c r="O2" s="40"/>
      <c r="P2" s="40"/>
      <c r="Q2" s="40"/>
      <c r="R2" s="40"/>
      <c r="S2" s="40"/>
      <c r="T2" s="40"/>
      <c r="U2" s="41"/>
    </row>
    <row r="3" spans="1:24" ht="47.25" customHeight="1">
      <c r="E3" s="102"/>
      <c r="F3" s="102"/>
      <c r="G3" s="102"/>
      <c r="H3" s="102"/>
      <c r="I3" s="102"/>
      <c r="J3" s="38"/>
      <c r="K3" s="99"/>
      <c r="L3" s="99"/>
      <c r="M3" s="39"/>
      <c r="N3" s="40"/>
      <c r="O3" s="40"/>
      <c r="P3" s="40"/>
      <c r="Q3" s="40"/>
      <c r="R3" s="252" t="s">
        <v>178</v>
      </c>
      <c r="S3" s="252"/>
      <c r="T3" s="252"/>
      <c r="U3" s="252"/>
    </row>
    <row r="4" spans="1:24" ht="38.25" customHeight="1">
      <c r="E4" s="102"/>
      <c r="F4" s="102"/>
      <c r="G4" s="102"/>
      <c r="H4" s="102"/>
      <c r="I4" s="102"/>
      <c r="J4" s="38"/>
      <c r="K4" s="42"/>
      <c r="L4" s="42"/>
      <c r="M4" s="42"/>
      <c r="N4" s="156" t="s">
        <v>179</v>
      </c>
      <c r="O4" s="156"/>
      <c r="P4" s="156"/>
      <c r="Q4" s="156"/>
      <c r="R4" s="156"/>
      <c r="S4" s="156"/>
      <c r="T4" s="156"/>
      <c r="U4" s="156"/>
      <c r="V4" s="117"/>
    </row>
    <row r="5" spans="1:24" ht="1.5" customHeight="1">
      <c r="E5" s="102"/>
      <c r="F5" s="102"/>
      <c r="G5" s="102"/>
      <c r="H5" s="102"/>
      <c r="I5" s="102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</row>
    <row r="6" spans="1:24" ht="12" customHeight="1">
      <c r="A6" s="175" t="s">
        <v>171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</row>
    <row r="7" spans="1:24" ht="22.5" customHeight="1">
      <c r="A7" s="155" t="s">
        <v>75</v>
      </c>
      <c r="B7" s="176" t="s">
        <v>7</v>
      </c>
      <c r="C7" s="98"/>
      <c r="D7" s="98"/>
      <c r="E7" s="155" t="s">
        <v>63</v>
      </c>
      <c r="F7" s="155"/>
      <c r="G7" s="162" t="s">
        <v>64</v>
      </c>
      <c r="H7" s="162" t="s">
        <v>65</v>
      </c>
      <c r="I7" s="162" t="s">
        <v>66</v>
      </c>
      <c r="J7" s="157" t="s">
        <v>8</v>
      </c>
      <c r="K7" s="179" t="s">
        <v>67</v>
      </c>
      <c r="L7" s="179"/>
      <c r="M7" s="161" t="s">
        <v>68</v>
      </c>
      <c r="N7" s="172" t="s">
        <v>9</v>
      </c>
      <c r="O7" s="172"/>
      <c r="P7" s="172"/>
      <c r="Q7" s="172"/>
      <c r="R7" s="172"/>
      <c r="S7" s="173" t="s">
        <v>69</v>
      </c>
      <c r="T7" s="158" t="s">
        <v>70</v>
      </c>
      <c r="U7" s="154" t="s">
        <v>71</v>
      </c>
    </row>
    <row r="8" spans="1:24" ht="18.75" customHeight="1">
      <c r="A8" s="155"/>
      <c r="B8" s="177"/>
      <c r="C8" s="98"/>
      <c r="D8" s="98"/>
      <c r="E8" s="162" t="s">
        <v>81</v>
      </c>
      <c r="F8" s="162" t="s">
        <v>82</v>
      </c>
      <c r="G8" s="162"/>
      <c r="H8" s="162"/>
      <c r="I8" s="162"/>
      <c r="J8" s="157"/>
      <c r="K8" s="157" t="s">
        <v>76</v>
      </c>
      <c r="L8" s="157" t="s">
        <v>72</v>
      </c>
      <c r="M8" s="161"/>
      <c r="N8" s="173" t="s">
        <v>76</v>
      </c>
      <c r="O8" s="172" t="s">
        <v>86</v>
      </c>
      <c r="P8" s="172"/>
      <c r="Q8" s="172"/>
      <c r="R8" s="172"/>
      <c r="S8" s="173"/>
      <c r="T8" s="159"/>
      <c r="U8" s="154"/>
    </row>
    <row r="9" spans="1:24" ht="96.75" customHeight="1">
      <c r="A9" s="155"/>
      <c r="B9" s="177"/>
      <c r="C9" s="98" t="s">
        <v>88</v>
      </c>
      <c r="D9" s="98" t="s">
        <v>89</v>
      </c>
      <c r="E9" s="162"/>
      <c r="F9" s="162"/>
      <c r="G9" s="162"/>
      <c r="H9" s="162"/>
      <c r="I9" s="162"/>
      <c r="J9" s="157"/>
      <c r="K9" s="157"/>
      <c r="L9" s="157"/>
      <c r="M9" s="161"/>
      <c r="N9" s="173"/>
      <c r="O9" s="101" t="s">
        <v>83</v>
      </c>
      <c r="P9" s="101" t="s">
        <v>84</v>
      </c>
      <c r="Q9" s="101" t="s">
        <v>85</v>
      </c>
      <c r="R9" s="101" t="s">
        <v>87</v>
      </c>
      <c r="S9" s="173"/>
      <c r="T9" s="160"/>
      <c r="U9" s="154"/>
    </row>
    <row r="10" spans="1:24" ht="15" customHeight="1">
      <c r="A10" s="155"/>
      <c r="B10" s="178"/>
      <c r="C10" s="98"/>
      <c r="D10" s="98"/>
      <c r="E10" s="162"/>
      <c r="F10" s="162"/>
      <c r="G10" s="162"/>
      <c r="H10" s="162"/>
      <c r="I10" s="162"/>
      <c r="J10" s="103" t="s">
        <v>10</v>
      </c>
      <c r="K10" s="103" t="s">
        <v>10</v>
      </c>
      <c r="L10" s="103" t="s">
        <v>0</v>
      </c>
      <c r="M10" s="43" t="s">
        <v>11</v>
      </c>
      <c r="N10" s="100" t="s">
        <v>12</v>
      </c>
      <c r="O10" s="100" t="s">
        <v>12</v>
      </c>
      <c r="P10" s="100" t="s">
        <v>61</v>
      </c>
      <c r="Q10" s="100" t="s">
        <v>61</v>
      </c>
      <c r="R10" s="100" t="s">
        <v>61</v>
      </c>
      <c r="S10" s="100" t="s">
        <v>73</v>
      </c>
      <c r="T10" s="100" t="s">
        <v>73</v>
      </c>
      <c r="U10" s="154"/>
      <c r="W10" s="40"/>
    </row>
    <row r="11" spans="1:24" ht="12" customHeight="1">
      <c r="A11" s="43">
        <v>1</v>
      </c>
      <c r="B11" s="43">
        <v>2</v>
      </c>
      <c r="C11" s="43"/>
      <c r="D11" s="43"/>
      <c r="E11" s="43">
        <v>3</v>
      </c>
      <c r="F11" s="43">
        <v>4</v>
      </c>
      <c r="G11" s="43">
        <v>5</v>
      </c>
      <c r="H11" s="43">
        <v>6</v>
      </c>
      <c r="I11" s="43">
        <v>7</v>
      </c>
      <c r="J11" s="44">
        <v>8</v>
      </c>
      <c r="K11" s="43">
        <v>9</v>
      </c>
      <c r="L11" s="44">
        <v>10</v>
      </c>
      <c r="M11" s="43">
        <v>11</v>
      </c>
      <c r="N11" s="44">
        <v>12</v>
      </c>
      <c r="O11" s="44">
        <v>13</v>
      </c>
      <c r="P11" s="44">
        <v>14</v>
      </c>
      <c r="Q11" s="44">
        <v>15</v>
      </c>
      <c r="R11" s="44">
        <v>16</v>
      </c>
      <c r="S11" s="44">
        <v>17</v>
      </c>
      <c r="T11" s="44">
        <v>18</v>
      </c>
      <c r="U11" s="45">
        <v>19</v>
      </c>
      <c r="V11" s="46"/>
    </row>
    <row r="12" spans="1:24" ht="19.95" customHeight="1">
      <c r="A12" s="168" t="s">
        <v>112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70"/>
      <c r="V12" s="46"/>
      <c r="W12" s="49"/>
      <c r="X12" s="47"/>
    </row>
    <row r="13" spans="1:24" s="51" customFormat="1" ht="9" customHeight="1">
      <c r="A13" s="163" t="s">
        <v>53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5"/>
      <c r="V13" s="48">
        <f t="shared" ref="V13:V20" si="0">T13-S13</f>
        <v>0</v>
      </c>
      <c r="W13" s="49"/>
    </row>
    <row r="14" spans="1:24" s="51" customFormat="1" ht="9" customHeight="1">
      <c r="A14" s="98">
        <v>1</v>
      </c>
      <c r="B14" s="50" t="s">
        <v>55</v>
      </c>
      <c r="C14" s="97" t="s">
        <v>111</v>
      </c>
      <c r="D14" s="97"/>
      <c r="E14" s="98">
        <v>1935</v>
      </c>
      <c r="F14" s="98"/>
      <c r="G14" s="98" t="s">
        <v>54</v>
      </c>
      <c r="H14" s="98">
        <v>2</v>
      </c>
      <c r="I14" s="98">
        <v>1</v>
      </c>
      <c r="J14" s="100">
        <v>358</v>
      </c>
      <c r="K14" s="100">
        <v>348</v>
      </c>
      <c r="L14" s="100">
        <v>295.86</v>
      </c>
      <c r="M14" s="43">
        <v>13</v>
      </c>
      <c r="N14" s="52">
        <f>'Приложение 2'!E17</f>
        <v>1028545.8</v>
      </c>
      <c r="O14" s="100">
        <v>0</v>
      </c>
      <c r="P14" s="100">
        <v>0</v>
      </c>
      <c r="Q14" s="100">
        <v>0</v>
      </c>
      <c r="R14" s="100">
        <f>N14</f>
        <v>1028545.8</v>
      </c>
      <c r="S14" s="100">
        <f t="shared" ref="S14:S19" si="1">N14/K14</f>
        <v>2955.591379310345</v>
      </c>
      <c r="T14" s="100">
        <v>4503.95</v>
      </c>
      <c r="U14" s="45" t="s">
        <v>51</v>
      </c>
      <c r="V14" s="48">
        <f t="shared" si="0"/>
        <v>1548.3586206896548</v>
      </c>
      <c r="W14" s="49"/>
    </row>
    <row r="15" spans="1:24" s="51" customFormat="1" ht="9" customHeight="1">
      <c r="A15" s="98">
        <v>2</v>
      </c>
      <c r="B15" s="50" t="s">
        <v>57</v>
      </c>
      <c r="C15" s="97" t="s">
        <v>111</v>
      </c>
      <c r="D15" s="97"/>
      <c r="E15" s="98">
        <v>1952</v>
      </c>
      <c r="F15" s="98"/>
      <c r="G15" s="98" t="s">
        <v>54</v>
      </c>
      <c r="H15" s="98" t="s">
        <v>14</v>
      </c>
      <c r="I15" s="98" t="s">
        <v>13</v>
      </c>
      <c r="J15" s="100">
        <v>432.5</v>
      </c>
      <c r="K15" s="100">
        <v>408.3</v>
      </c>
      <c r="L15" s="100">
        <v>408.3</v>
      </c>
      <c r="M15" s="43">
        <v>9</v>
      </c>
      <c r="N15" s="52">
        <f>'Приложение 2'!E18</f>
        <v>1162411.06</v>
      </c>
      <c r="O15" s="100">
        <v>0</v>
      </c>
      <c r="P15" s="100">
        <v>0</v>
      </c>
      <c r="Q15" s="100">
        <v>0</v>
      </c>
      <c r="R15" s="100">
        <f>N15</f>
        <v>1162411.06</v>
      </c>
      <c r="S15" s="100">
        <f t="shared" si="1"/>
        <v>2846.9533676218466</v>
      </c>
      <c r="T15" s="100">
        <v>4503.95</v>
      </c>
      <c r="U15" s="45" t="s">
        <v>51</v>
      </c>
      <c r="V15" s="48">
        <f t="shared" si="0"/>
        <v>1656.9966323781532</v>
      </c>
      <c r="W15" s="49"/>
    </row>
    <row r="16" spans="1:24" s="51" customFormat="1" ht="9" customHeight="1">
      <c r="A16" s="98">
        <v>3</v>
      </c>
      <c r="B16" s="50" t="s">
        <v>56</v>
      </c>
      <c r="C16" s="97" t="s">
        <v>111</v>
      </c>
      <c r="D16" s="97"/>
      <c r="E16" s="98">
        <v>1952</v>
      </c>
      <c r="F16" s="98"/>
      <c r="G16" s="98" t="s">
        <v>54</v>
      </c>
      <c r="H16" s="98" t="s">
        <v>14</v>
      </c>
      <c r="I16" s="98">
        <v>1</v>
      </c>
      <c r="J16" s="100">
        <v>454.6</v>
      </c>
      <c r="K16" s="100">
        <v>410</v>
      </c>
      <c r="L16" s="100">
        <v>398.2</v>
      </c>
      <c r="M16" s="43">
        <v>16</v>
      </c>
      <c r="N16" s="52">
        <f>'Приложение 2'!E19</f>
        <v>1179662.1200000001</v>
      </c>
      <c r="O16" s="100">
        <v>0</v>
      </c>
      <c r="P16" s="100">
        <v>0</v>
      </c>
      <c r="Q16" s="100">
        <v>0</v>
      </c>
      <c r="R16" s="100">
        <f>N16</f>
        <v>1179662.1200000001</v>
      </c>
      <c r="S16" s="100">
        <f t="shared" si="1"/>
        <v>2877.2246829268297</v>
      </c>
      <c r="T16" s="100">
        <v>4503.95</v>
      </c>
      <c r="U16" s="45" t="s">
        <v>51</v>
      </c>
      <c r="V16" s="48">
        <f t="shared" si="0"/>
        <v>1626.7253170731701</v>
      </c>
      <c r="W16" s="49"/>
    </row>
    <row r="17" spans="1:23" s="51" customFormat="1" ht="9" customHeight="1">
      <c r="A17" s="98">
        <v>4</v>
      </c>
      <c r="B17" s="50" t="s">
        <v>58</v>
      </c>
      <c r="C17" s="97" t="s">
        <v>110</v>
      </c>
      <c r="D17" s="97"/>
      <c r="E17" s="98">
        <v>1977</v>
      </c>
      <c r="F17" s="98"/>
      <c r="G17" s="98" t="s">
        <v>29</v>
      </c>
      <c r="H17" s="98">
        <v>5</v>
      </c>
      <c r="I17" s="98">
        <v>4</v>
      </c>
      <c r="J17" s="100">
        <v>3632.3</v>
      </c>
      <c r="K17" s="100">
        <v>3317.3</v>
      </c>
      <c r="L17" s="100">
        <v>3153</v>
      </c>
      <c r="M17" s="43">
        <v>127</v>
      </c>
      <c r="N17" s="52">
        <f>'Приложение 2'!E20</f>
        <v>2548444.66</v>
      </c>
      <c r="O17" s="100">
        <v>0</v>
      </c>
      <c r="P17" s="100">
        <v>0</v>
      </c>
      <c r="Q17" s="100">
        <v>0</v>
      </c>
      <c r="R17" s="100">
        <f>N17</f>
        <v>2548444.66</v>
      </c>
      <c r="S17" s="100">
        <f t="shared" si="1"/>
        <v>768.22857745757096</v>
      </c>
      <c r="T17" s="100">
        <v>4180</v>
      </c>
      <c r="U17" s="45" t="s">
        <v>51</v>
      </c>
      <c r="V17" s="48">
        <f t="shared" si="0"/>
        <v>3411.7714225424288</v>
      </c>
      <c r="W17" s="49"/>
    </row>
    <row r="18" spans="1:23" s="51" customFormat="1" ht="9" customHeight="1">
      <c r="A18" s="98">
        <v>5</v>
      </c>
      <c r="B18" s="50" t="s">
        <v>59</v>
      </c>
      <c r="C18" s="97" t="s">
        <v>110</v>
      </c>
      <c r="D18" s="97"/>
      <c r="E18" s="98">
        <v>1977</v>
      </c>
      <c r="F18" s="98"/>
      <c r="G18" s="98" t="s">
        <v>29</v>
      </c>
      <c r="H18" s="98">
        <v>5</v>
      </c>
      <c r="I18" s="98">
        <v>4</v>
      </c>
      <c r="J18" s="100">
        <v>2570.9</v>
      </c>
      <c r="K18" s="100">
        <v>2284.17</v>
      </c>
      <c r="L18" s="100">
        <v>2226.12</v>
      </c>
      <c r="M18" s="43">
        <v>87</v>
      </c>
      <c r="N18" s="52">
        <f>'Приложение 2'!E21</f>
        <v>1753026.28</v>
      </c>
      <c r="O18" s="100">
        <v>0</v>
      </c>
      <c r="P18" s="100">
        <v>0</v>
      </c>
      <c r="Q18" s="100">
        <v>0</v>
      </c>
      <c r="R18" s="100">
        <f t="shared" ref="R18:R19" si="2">N18</f>
        <v>1753026.28</v>
      </c>
      <c r="S18" s="100">
        <f t="shared" si="1"/>
        <v>767.46751774167421</v>
      </c>
      <c r="T18" s="100">
        <v>4180</v>
      </c>
      <c r="U18" s="45" t="s">
        <v>51</v>
      </c>
      <c r="V18" s="48">
        <f t="shared" si="0"/>
        <v>3412.5324822583257</v>
      </c>
      <c r="W18" s="49"/>
    </row>
    <row r="19" spans="1:23" s="51" customFormat="1" ht="9.75" customHeight="1">
      <c r="A19" s="98">
        <v>6</v>
      </c>
      <c r="B19" s="50" t="s">
        <v>60</v>
      </c>
      <c r="C19" s="97" t="s">
        <v>110</v>
      </c>
      <c r="D19" s="97"/>
      <c r="E19" s="98">
        <v>1983</v>
      </c>
      <c r="F19" s="98"/>
      <c r="G19" s="98" t="s">
        <v>31</v>
      </c>
      <c r="H19" s="98">
        <v>5</v>
      </c>
      <c r="I19" s="98">
        <v>10</v>
      </c>
      <c r="J19" s="100">
        <v>8123.2</v>
      </c>
      <c r="K19" s="100">
        <v>7468.76</v>
      </c>
      <c r="L19" s="100">
        <v>7242.96</v>
      </c>
      <c r="M19" s="43">
        <v>290</v>
      </c>
      <c r="N19" s="52">
        <f>'Приложение 2'!E22</f>
        <v>4657435.62</v>
      </c>
      <c r="O19" s="100">
        <v>0</v>
      </c>
      <c r="P19" s="100">
        <v>0</v>
      </c>
      <c r="Q19" s="100">
        <v>0</v>
      </c>
      <c r="R19" s="100">
        <f t="shared" si="2"/>
        <v>4657435.62</v>
      </c>
      <c r="S19" s="100">
        <f t="shared" si="1"/>
        <v>623.58887151280805</v>
      </c>
      <c r="T19" s="100">
        <v>4180</v>
      </c>
      <c r="U19" s="45" t="s">
        <v>51</v>
      </c>
      <c r="V19" s="48">
        <f t="shared" si="0"/>
        <v>3556.4111284871919</v>
      </c>
      <c r="W19" s="49"/>
    </row>
    <row r="20" spans="1:23" s="150" customFormat="1" ht="21" customHeight="1">
      <c r="A20" s="166" t="s">
        <v>52</v>
      </c>
      <c r="B20" s="167"/>
      <c r="C20" s="151"/>
      <c r="D20" s="151"/>
      <c r="E20" s="152" t="s">
        <v>74</v>
      </c>
      <c r="F20" s="152" t="s">
        <v>74</v>
      </c>
      <c r="G20" s="152" t="s">
        <v>74</v>
      </c>
      <c r="H20" s="152" t="s">
        <v>74</v>
      </c>
      <c r="I20" s="152" t="s">
        <v>74</v>
      </c>
      <c r="J20" s="147">
        <f t="shared" ref="J20:R20" si="3">SUM(J14:J19)</f>
        <v>15571.5</v>
      </c>
      <c r="K20" s="147">
        <f t="shared" si="3"/>
        <v>14236.53</v>
      </c>
      <c r="L20" s="147">
        <f t="shared" si="3"/>
        <v>13724.44</v>
      </c>
      <c r="M20" s="146">
        <f t="shared" si="3"/>
        <v>542</v>
      </c>
      <c r="N20" s="147">
        <f t="shared" si="3"/>
        <v>12329525.540000001</v>
      </c>
      <c r="O20" s="147">
        <f t="shared" si="3"/>
        <v>0</v>
      </c>
      <c r="P20" s="147">
        <f t="shared" si="3"/>
        <v>0</v>
      </c>
      <c r="Q20" s="147">
        <f t="shared" si="3"/>
        <v>0</v>
      </c>
      <c r="R20" s="147">
        <f t="shared" si="3"/>
        <v>12329525.540000001</v>
      </c>
      <c r="S20" s="147">
        <f>N20/K20</f>
        <v>866.04850620200295</v>
      </c>
      <c r="T20" s="147"/>
      <c r="U20" s="153"/>
      <c r="V20" s="148">
        <f t="shared" si="0"/>
        <v>-866.04850620200295</v>
      </c>
      <c r="W20" s="149"/>
    </row>
    <row r="21" spans="1:23" ht="9" customHeight="1">
      <c r="E21" s="102"/>
      <c r="F21" s="102"/>
      <c r="G21" s="102"/>
      <c r="H21" s="102"/>
      <c r="I21" s="102"/>
    </row>
    <row r="22" spans="1:23" ht="27.75" customHeight="1">
      <c r="E22" s="102"/>
      <c r="F22" s="102"/>
      <c r="G22" s="102"/>
      <c r="H22" s="102"/>
      <c r="I22" s="102"/>
    </row>
  </sheetData>
  <sheetProtection selectLockedCells="1" selectUnlockedCells="1"/>
  <autoFilter ref="A11:X20"/>
  <mergeCells count="27">
    <mergeCell ref="A13:U13"/>
    <mergeCell ref="A20:B20"/>
    <mergeCell ref="A12:U12"/>
    <mergeCell ref="K1:T1"/>
    <mergeCell ref="O8:R8"/>
    <mergeCell ref="N7:R7"/>
    <mergeCell ref="N8:N9"/>
    <mergeCell ref="K5:U5"/>
    <mergeCell ref="G7:G10"/>
    <mergeCell ref="A6:U6"/>
    <mergeCell ref="B7:B10"/>
    <mergeCell ref="S7:S9"/>
    <mergeCell ref="K7:L7"/>
    <mergeCell ref="E8:E10"/>
    <mergeCell ref="A7:A10"/>
    <mergeCell ref="F8:F10"/>
    <mergeCell ref="U7:U10"/>
    <mergeCell ref="E7:F7"/>
    <mergeCell ref="R3:U3"/>
    <mergeCell ref="N4:U4"/>
    <mergeCell ref="K8:K9"/>
    <mergeCell ref="T7:T9"/>
    <mergeCell ref="M7:M9"/>
    <mergeCell ref="H7:H10"/>
    <mergeCell ref="L8:L9"/>
    <mergeCell ref="J7:J9"/>
    <mergeCell ref="I7:I10"/>
  </mergeCells>
  <phoneticPr fontId="2" type="noConversion"/>
  <pageMargins left="0.74803149606299213" right="0.19685039370078741" top="1.3779527559055118" bottom="0.39370078740157483" header="1.1023622047244095" footer="0.19685039370078741"/>
  <pageSetup paperSize="9" scale="86" fitToHeight="0" orientation="landscape" r:id="rId1"/>
  <headerFooter alignWithMargins="0">
    <oddFooter>&amp;C&amp;"Arial Narrow,обычный"&amp;7&amp;P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A1:AA22"/>
  <sheetViews>
    <sheetView view="pageBreakPreview" topLeftCell="A7" zoomScale="140" zoomScaleNormal="170" zoomScaleSheetLayoutView="140" workbookViewId="0">
      <selection activeCell="S7" sqref="S7:V7"/>
    </sheetView>
  </sheetViews>
  <sheetFormatPr defaultColWidth="9.33203125" defaultRowHeight="13.2"/>
  <cols>
    <col min="1" max="1" width="4" style="9" customWidth="1"/>
    <col min="2" max="2" width="38.33203125" style="9" customWidth="1"/>
    <col min="3" max="3" width="14.6640625" style="25" hidden="1" customWidth="1"/>
    <col min="4" max="4" width="13.44140625" style="25" hidden="1" customWidth="1"/>
    <col min="5" max="5" width="12" style="7" customWidth="1"/>
    <col min="6" max="6" width="10" style="7" customWidth="1"/>
    <col min="7" max="7" width="4.33203125" style="21" customWidth="1"/>
    <col min="8" max="8" width="10.109375" style="10" customWidth="1"/>
    <col min="9" max="9" width="8.44140625" style="7" customWidth="1"/>
    <col min="10" max="10" width="13.6640625" style="7" hidden="1" customWidth="1"/>
    <col min="11" max="11" width="8.33203125" style="7" hidden="1" customWidth="1"/>
    <col min="12" max="12" width="11.77734375" style="7" customWidth="1"/>
    <col min="13" max="13" width="5.6640625" style="10" customWidth="1"/>
    <col min="14" max="14" width="8.44140625" style="10" customWidth="1"/>
    <col min="15" max="15" width="7.109375" style="10" customWidth="1"/>
    <col min="16" max="16" width="9.44140625" style="10" customWidth="1"/>
    <col min="17" max="17" width="4" style="10" customWidth="1"/>
    <col min="18" max="18" width="4.33203125" style="10" customWidth="1"/>
    <col min="19" max="19" width="7" style="10" customWidth="1"/>
    <col min="20" max="20" width="9" style="10" customWidth="1"/>
    <col min="21" max="21" width="9.77734375" style="10" customWidth="1"/>
    <col min="22" max="22" width="6.33203125" style="10" customWidth="1"/>
    <col min="23" max="23" width="18.6640625" style="9" customWidth="1"/>
    <col min="24" max="24" width="17" style="9" customWidth="1"/>
    <col min="25" max="25" width="9.33203125" style="9" customWidth="1"/>
    <col min="26" max="26" width="15.33203125" style="9" customWidth="1"/>
    <col min="27" max="27" width="15.44140625" style="9" customWidth="1"/>
    <col min="28" max="28" width="14" style="9" customWidth="1"/>
    <col min="29" max="16384" width="9.33203125" style="9"/>
  </cols>
  <sheetData>
    <row r="1" spans="1:27" ht="11.25" hidden="1" customHeight="1">
      <c r="E1" s="10"/>
      <c r="F1" s="10"/>
      <c r="L1" s="11"/>
      <c r="M1" s="188" t="s">
        <v>47</v>
      </c>
      <c r="N1" s="188"/>
      <c r="O1" s="188"/>
      <c r="P1" s="188"/>
      <c r="Q1" s="188"/>
      <c r="R1" s="188"/>
      <c r="S1" s="188"/>
      <c r="T1" s="188"/>
      <c r="U1" s="188"/>
      <c r="V1" s="188"/>
    </row>
    <row r="2" spans="1:27" ht="6" hidden="1" customHeight="1">
      <c r="E2" s="10"/>
      <c r="F2" s="10"/>
      <c r="L2" s="12"/>
      <c r="M2" s="32"/>
      <c r="N2" s="32"/>
      <c r="O2" s="32"/>
      <c r="P2" s="32"/>
      <c r="Q2" s="32"/>
      <c r="R2" s="32"/>
      <c r="S2" s="32"/>
      <c r="T2" s="32"/>
      <c r="U2" s="32"/>
      <c r="V2" s="32"/>
    </row>
    <row r="3" spans="1:27" ht="47.25" hidden="1" customHeight="1">
      <c r="E3" s="10"/>
      <c r="F3" s="10"/>
      <c r="L3" s="12"/>
      <c r="M3" s="5"/>
      <c r="N3" s="5"/>
      <c r="O3" s="189" t="s">
        <v>77</v>
      </c>
      <c r="P3" s="189"/>
      <c r="Q3" s="189"/>
      <c r="R3" s="189"/>
      <c r="S3" s="189"/>
      <c r="T3" s="189"/>
      <c r="U3" s="189"/>
      <c r="V3" s="189"/>
    </row>
    <row r="4" spans="1:27" ht="2.25" hidden="1" customHeight="1">
      <c r="E4" s="10"/>
      <c r="F4" s="10"/>
      <c r="L4" s="12"/>
      <c r="M4" s="32"/>
      <c r="N4" s="32"/>
      <c r="O4" s="32"/>
      <c r="P4" s="32"/>
      <c r="Q4" s="32"/>
      <c r="R4" s="32"/>
      <c r="S4" s="32"/>
      <c r="T4" s="32"/>
      <c r="U4" s="32"/>
      <c r="V4" s="32"/>
    </row>
    <row r="5" spans="1:27" ht="2.25" hidden="1" customHeight="1">
      <c r="N5" s="13"/>
      <c r="O5" s="13"/>
      <c r="P5" s="13"/>
      <c r="Q5" s="13"/>
      <c r="R5" s="13"/>
      <c r="S5" s="13"/>
      <c r="T5" s="13"/>
      <c r="U5" s="13"/>
      <c r="V5" s="13"/>
    </row>
    <row r="6" spans="1:27" ht="24.75" hidden="1" customHeight="1">
      <c r="A6" s="190" t="s">
        <v>5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</row>
    <row r="7" spans="1:27" ht="45.75" customHeight="1">
      <c r="A7" s="119"/>
      <c r="B7" s="112"/>
      <c r="C7" s="119"/>
      <c r="D7" s="119"/>
      <c r="E7" s="112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253" t="s">
        <v>180</v>
      </c>
      <c r="T7" s="253"/>
      <c r="U7" s="253"/>
      <c r="V7" s="253"/>
    </row>
    <row r="8" spans="1:27" ht="46.5" customHeight="1">
      <c r="A8" s="119"/>
      <c r="B8" s="119"/>
      <c r="C8" s="119"/>
      <c r="D8" s="119"/>
      <c r="E8" s="112"/>
      <c r="F8" s="119"/>
      <c r="G8" s="31"/>
      <c r="H8" s="119"/>
      <c r="I8" s="119"/>
      <c r="J8" s="119"/>
      <c r="K8" s="119"/>
      <c r="L8" s="119"/>
      <c r="M8" s="119"/>
      <c r="N8" s="119"/>
      <c r="O8" s="5"/>
      <c r="P8" s="181" t="s">
        <v>181</v>
      </c>
      <c r="Q8" s="181"/>
      <c r="R8" s="181"/>
      <c r="S8" s="181"/>
      <c r="T8" s="181"/>
      <c r="U8" s="181"/>
      <c r="V8" s="181"/>
    </row>
    <row r="9" spans="1:27" ht="27.75" customHeight="1">
      <c r="A9" s="180" t="s">
        <v>172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</row>
    <row r="10" spans="1:27" ht="21" customHeight="1">
      <c r="A10" s="182" t="s">
        <v>75</v>
      </c>
      <c r="B10" s="182" t="s">
        <v>7</v>
      </c>
      <c r="C10" s="23"/>
      <c r="D10" s="24"/>
      <c r="E10" s="191" t="s">
        <v>32</v>
      </c>
      <c r="F10" s="182" t="s">
        <v>78</v>
      </c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 t="s">
        <v>33</v>
      </c>
      <c r="T10" s="182"/>
      <c r="U10" s="182"/>
      <c r="V10" s="182"/>
    </row>
    <row r="11" spans="1:27" ht="78" customHeight="1">
      <c r="A11" s="182"/>
      <c r="B11" s="182"/>
      <c r="C11" s="23"/>
      <c r="D11" s="24"/>
      <c r="E11" s="191"/>
      <c r="F11" s="137" t="s">
        <v>34</v>
      </c>
      <c r="G11" s="182" t="s">
        <v>35</v>
      </c>
      <c r="H11" s="182"/>
      <c r="I11" s="182" t="s">
        <v>36</v>
      </c>
      <c r="J11" s="182"/>
      <c r="K11" s="182"/>
      <c r="L11" s="182"/>
      <c r="M11" s="182" t="s">
        <v>37</v>
      </c>
      <c r="N11" s="182"/>
      <c r="O11" s="182" t="s">
        <v>38</v>
      </c>
      <c r="P11" s="182"/>
      <c r="Q11" s="182" t="s">
        <v>39</v>
      </c>
      <c r="R11" s="182"/>
      <c r="S11" s="20" t="s">
        <v>1</v>
      </c>
      <c r="T11" s="20" t="s">
        <v>2</v>
      </c>
      <c r="U11" s="135" t="s">
        <v>3</v>
      </c>
      <c r="V11" s="135" t="s">
        <v>4</v>
      </c>
    </row>
    <row r="12" spans="1:27" ht="15" customHeight="1">
      <c r="A12" s="182"/>
      <c r="B12" s="182"/>
      <c r="C12" s="23"/>
      <c r="D12" s="24"/>
      <c r="E12" s="137" t="s">
        <v>61</v>
      </c>
      <c r="F12" s="137" t="s">
        <v>12</v>
      </c>
      <c r="G12" s="16" t="s">
        <v>40</v>
      </c>
      <c r="H12" s="135" t="s">
        <v>12</v>
      </c>
      <c r="I12" s="137" t="s">
        <v>79</v>
      </c>
      <c r="J12" s="137"/>
      <c r="K12" s="137"/>
      <c r="L12" s="137" t="s">
        <v>12</v>
      </c>
      <c r="M12" s="135" t="s">
        <v>79</v>
      </c>
      <c r="N12" s="135" t="s">
        <v>12</v>
      </c>
      <c r="O12" s="135" t="s">
        <v>79</v>
      </c>
      <c r="P12" s="135" t="s">
        <v>12</v>
      </c>
      <c r="Q12" s="14" t="s">
        <v>80</v>
      </c>
      <c r="R12" s="135" t="s">
        <v>12</v>
      </c>
      <c r="S12" s="135" t="s">
        <v>12</v>
      </c>
      <c r="T12" s="135" t="s">
        <v>12</v>
      </c>
      <c r="U12" s="135" t="s">
        <v>12</v>
      </c>
      <c r="V12" s="135" t="s">
        <v>12</v>
      </c>
      <c r="W12" s="22"/>
      <c r="X12" s="22"/>
      <c r="AA12" s="22"/>
    </row>
    <row r="13" spans="1:27" ht="9" customHeight="1">
      <c r="A13" s="135" t="s">
        <v>13</v>
      </c>
      <c r="B13" s="135" t="s">
        <v>14</v>
      </c>
      <c r="C13" s="23"/>
      <c r="D13" s="24"/>
      <c r="E13" s="135" t="s">
        <v>15</v>
      </c>
      <c r="F13" s="137" t="s">
        <v>16</v>
      </c>
      <c r="G13" s="16" t="s">
        <v>17</v>
      </c>
      <c r="H13" s="135" t="s">
        <v>18</v>
      </c>
      <c r="I13" s="137" t="s">
        <v>19</v>
      </c>
      <c r="J13" s="137"/>
      <c r="K13" s="137"/>
      <c r="L13" s="137" t="s">
        <v>20</v>
      </c>
      <c r="M13" s="135" t="s">
        <v>21</v>
      </c>
      <c r="N13" s="135" t="s">
        <v>22</v>
      </c>
      <c r="O13" s="135" t="s">
        <v>23</v>
      </c>
      <c r="P13" s="135" t="s">
        <v>24</v>
      </c>
      <c r="Q13" s="135" t="s">
        <v>25</v>
      </c>
      <c r="R13" s="135" t="s">
        <v>26</v>
      </c>
      <c r="S13" s="135" t="s">
        <v>27</v>
      </c>
      <c r="T13" s="135" t="s">
        <v>28</v>
      </c>
      <c r="U13" s="135">
        <v>17</v>
      </c>
      <c r="V13" s="135">
        <v>18</v>
      </c>
    </row>
    <row r="14" spans="1:27" ht="11.25" customHeight="1">
      <c r="A14" s="182" t="s">
        <v>112</v>
      </c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AA14" s="22"/>
    </row>
    <row r="15" spans="1:27" ht="12" customHeight="1">
      <c r="A15" s="185" t="s">
        <v>53</v>
      </c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7"/>
      <c r="X15" s="88" t="e">
        <f>'Приложение 1'!#REF!</f>
        <v>#REF!</v>
      </c>
      <c r="Y15" s="88" t="e">
        <f t="shared" ref="Y15:Y22" si="0">L15/I15</f>
        <v>#DIV/0!</v>
      </c>
      <c r="Z15" s="17" t="e">
        <f t="shared" ref="Z15:Z22" si="1">X15-Y15</f>
        <v>#REF!</v>
      </c>
    </row>
    <row r="16" spans="1:27" ht="12" customHeight="1">
      <c r="A16" s="183" t="s">
        <v>52</v>
      </c>
      <c r="B16" s="184"/>
      <c r="C16" s="23"/>
      <c r="D16" s="23"/>
      <c r="E16" s="137">
        <f t="shared" ref="E16:V16" si="2">SUM(E17:E22)</f>
        <v>12329525.540000001</v>
      </c>
      <c r="F16" s="137">
        <f t="shared" si="2"/>
        <v>0</v>
      </c>
      <c r="G16" s="16">
        <f t="shared" si="2"/>
        <v>0</v>
      </c>
      <c r="H16" s="137">
        <f t="shared" si="2"/>
        <v>0</v>
      </c>
      <c r="I16" s="137">
        <f t="shared" si="2"/>
        <v>4964.1000000000004</v>
      </c>
      <c r="J16" s="137">
        <f t="shared" si="2"/>
        <v>0</v>
      </c>
      <c r="K16" s="137">
        <f t="shared" si="2"/>
        <v>16380.36</v>
      </c>
      <c r="L16" s="137">
        <f t="shared" si="2"/>
        <v>12329525.540000001</v>
      </c>
      <c r="M16" s="137">
        <f t="shared" si="2"/>
        <v>0</v>
      </c>
      <c r="N16" s="137">
        <f t="shared" si="2"/>
        <v>0</v>
      </c>
      <c r="O16" s="137">
        <f t="shared" si="2"/>
        <v>0</v>
      </c>
      <c r="P16" s="137">
        <f t="shared" si="2"/>
        <v>0</v>
      </c>
      <c r="Q16" s="137">
        <f t="shared" si="2"/>
        <v>0</v>
      </c>
      <c r="R16" s="137">
        <f t="shared" si="2"/>
        <v>0</v>
      </c>
      <c r="S16" s="137">
        <f t="shared" si="2"/>
        <v>0</v>
      </c>
      <c r="T16" s="137">
        <f t="shared" si="2"/>
        <v>0</v>
      </c>
      <c r="U16" s="137">
        <f t="shared" si="2"/>
        <v>0</v>
      </c>
      <c r="V16" s="137">
        <f t="shared" si="2"/>
        <v>0</v>
      </c>
      <c r="X16" s="88">
        <f>'Приложение 1'!T13</f>
        <v>0</v>
      </c>
      <c r="Y16" s="88">
        <f t="shared" si="0"/>
        <v>2483.7383493483208</v>
      </c>
      <c r="Z16" s="17">
        <f t="shared" si="1"/>
        <v>-2483.7383493483208</v>
      </c>
    </row>
    <row r="17" spans="1:26" ht="12" customHeight="1">
      <c r="A17" s="135">
        <v>1</v>
      </c>
      <c r="B17" s="136" t="s">
        <v>55</v>
      </c>
      <c r="C17" s="23" t="s">
        <v>111</v>
      </c>
      <c r="D17" s="23"/>
      <c r="E17" s="137">
        <f t="shared" ref="E17:E22" si="3">F17+H17+L17+N17+P17+R17+S17+T17+U17+V17</f>
        <v>1028545.8</v>
      </c>
      <c r="F17" s="137">
        <v>0</v>
      </c>
      <c r="G17" s="16">
        <v>0</v>
      </c>
      <c r="H17" s="137">
        <v>0</v>
      </c>
      <c r="I17" s="137">
        <v>364</v>
      </c>
      <c r="J17" s="137" t="s">
        <v>49</v>
      </c>
      <c r="K17" s="137">
        <v>3438.05</v>
      </c>
      <c r="L17" s="137">
        <v>1028545.8</v>
      </c>
      <c r="M17" s="137">
        <v>0</v>
      </c>
      <c r="N17" s="137">
        <v>0</v>
      </c>
      <c r="O17" s="137">
        <v>0</v>
      </c>
      <c r="P17" s="137">
        <v>0</v>
      </c>
      <c r="Q17" s="137">
        <v>0</v>
      </c>
      <c r="R17" s="137">
        <v>0</v>
      </c>
      <c r="S17" s="137">
        <v>0</v>
      </c>
      <c r="T17" s="137">
        <v>0</v>
      </c>
      <c r="U17" s="137">
        <v>0</v>
      </c>
      <c r="V17" s="137">
        <v>0</v>
      </c>
      <c r="X17" s="88">
        <f>'Приложение 1'!T14</f>
        <v>4503.95</v>
      </c>
      <c r="Y17" s="88">
        <f t="shared" si="0"/>
        <v>2825.6752747252749</v>
      </c>
      <c r="Z17" s="17">
        <f t="shared" si="1"/>
        <v>1678.2747252747249</v>
      </c>
    </row>
    <row r="18" spans="1:26" ht="12" customHeight="1">
      <c r="A18" s="135">
        <v>2</v>
      </c>
      <c r="B18" s="136" t="s">
        <v>57</v>
      </c>
      <c r="C18" s="23" t="s">
        <v>111</v>
      </c>
      <c r="D18" s="23"/>
      <c r="E18" s="137">
        <f t="shared" si="3"/>
        <v>1162411.06</v>
      </c>
      <c r="F18" s="137">
        <v>0</v>
      </c>
      <c r="G18" s="16">
        <v>0</v>
      </c>
      <c r="H18" s="137">
        <v>0</v>
      </c>
      <c r="I18" s="137">
        <v>482</v>
      </c>
      <c r="J18" s="137" t="s">
        <v>49</v>
      </c>
      <c r="K18" s="137">
        <v>3438.05</v>
      </c>
      <c r="L18" s="137">
        <v>1162411.06</v>
      </c>
      <c r="M18" s="137">
        <v>0</v>
      </c>
      <c r="N18" s="137">
        <v>0</v>
      </c>
      <c r="O18" s="137">
        <v>0</v>
      </c>
      <c r="P18" s="137">
        <v>0</v>
      </c>
      <c r="Q18" s="137">
        <v>0</v>
      </c>
      <c r="R18" s="137">
        <v>0</v>
      </c>
      <c r="S18" s="137">
        <v>0</v>
      </c>
      <c r="T18" s="137">
        <v>0</v>
      </c>
      <c r="U18" s="137">
        <v>0</v>
      </c>
      <c r="V18" s="137">
        <v>0</v>
      </c>
      <c r="X18" s="88">
        <f>'Приложение 1'!T15</f>
        <v>4503.95</v>
      </c>
      <c r="Y18" s="88">
        <f t="shared" si="0"/>
        <v>2411.641203319502</v>
      </c>
      <c r="Z18" s="17">
        <f t="shared" si="1"/>
        <v>2092.3087966804978</v>
      </c>
    </row>
    <row r="19" spans="1:26" ht="12" customHeight="1">
      <c r="A19" s="135">
        <v>3</v>
      </c>
      <c r="B19" s="136" t="s">
        <v>56</v>
      </c>
      <c r="C19" s="23" t="s">
        <v>111</v>
      </c>
      <c r="D19" s="23"/>
      <c r="E19" s="137">
        <f t="shared" si="3"/>
        <v>1179662.1200000001</v>
      </c>
      <c r="F19" s="137">
        <v>0</v>
      </c>
      <c r="G19" s="16">
        <v>0</v>
      </c>
      <c r="H19" s="137">
        <v>0</v>
      </c>
      <c r="I19" s="137">
        <v>482</v>
      </c>
      <c r="J19" s="137" t="s">
        <v>49</v>
      </c>
      <c r="K19" s="137">
        <v>3438.05</v>
      </c>
      <c r="L19" s="137">
        <v>1179662.1200000001</v>
      </c>
      <c r="M19" s="137">
        <v>0</v>
      </c>
      <c r="N19" s="137">
        <v>0</v>
      </c>
      <c r="O19" s="137">
        <v>0</v>
      </c>
      <c r="P19" s="137">
        <v>0</v>
      </c>
      <c r="Q19" s="137">
        <v>0</v>
      </c>
      <c r="R19" s="137">
        <v>0</v>
      </c>
      <c r="S19" s="137">
        <v>0</v>
      </c>
      <c r="T19" s="137">
        <v>0</v>
      </c>
      <c r="U19" s="137">
        <v>0</v>
      </c>
      <c r="V19" s="137">
        <v>0</v>
      </c>
      <c r="X19" s="88">
        <f>'Приложение 1'!T16</f>
        <v>4503.95</v>
      </c>
      <c r="Y19" s="88">
        <f t="shared" si="0"/>
        <v>2447.4317842323653</v>
      </c>
      <c r="Z19" s="17">
        <f t="shared" si="1"/>
        <v>2056.5182157676345</v>
      </c>
    </row>
    <row r="20" spans="1:26" ht="12" customHeight="1">
      <c r="A20" s="135">
        <v>4</v>
      </c>
      <c r="B20" s="136" t="s">
        <v>58</v>
      </c>
      <c r="C20" s="23" t="s">
        <v>110</v>
      </c>
      <c r="D20" s="23"/>
      <c r="E20" s="137">
        <f t="shared" si="3"/>
        <v>2548444.66</v>
      </c>
      <c r="F20" s="137">
        <v>0</v>
      </c>
      <c r="G20" s="16">
        <v>0</v>
      </c>
      <c r="H20" s="137">
        <v>0</v>
      </c>
      <c r="I20" s="137">
        <v>998.92</v>
      </c>
      <c r="J20" s="137" t="s">
        <v>48</v>
      </c>
      <c r="K20" s="137">
        <v>2022.07</v>
      </c>
      <c r="L20" s="137">
        <v>2548444.66</v>
      </c>
      <c r="M20" s="137">
        <v>0</v>
      </c>
      <c r="N20" s="137">
        <v>0</v>
      </c>
      <c r="O20" s="137">
        <v>0</v>
      </c>
      <c r="P20" s="137">
        <v>0</v>
      </c>
      <c r="Q20" s="137">
        <v>0</v>
      </c>
      <c r="R20" s="137">
        <v>0</v>
      </c>
      <c r="S20" s="137">
        <v>0</v>
      </c>
      <c r="T20" s="137">
        <v>0</v>
      </c>
      <c r="U20" s="137">
        <v>0</v>
      </c>
      <c r="V20" s="137">
        <v>0</v>
      </c>
      <c r="X20" s="88">
        <f>'Приложение 1'!T17</f>
        <v>4180</v>
      </c>
      <c r="Y20" s="88">
        <f t="shared" si="0"/>
        <v>2551.1999559524288</v>
      </c>
      <c r="Z20" s="17">
        <f t="shared" si="1"/>
        <v>1628.8000440475712</v>
      </c>
    </row>
    <row r="21" spans="1:26" ht="12" customHeight="1">
      <c r="A21" s="135">
        <v>5</v>
      </c>
      <c r="B21" s="136" t="s">
        <v>59</v>
      </c>
      <c r="C21" s="23" t="s">
        <v>110</v>
      </c>
      <c r="D21" s="23"/>
      <c r="E21" s="137">
        <f t="shared" si="3"/>
        <v>1753026.28</v>
      </c>
      <c r="F21" s="137">
        <v>0</v>
      </c>
      <c r="G21" s="16">
        <v>0</v>
      </c>
      <c r="H21" s="137">
        <v>0</v>
      </c>
      <c r="I21" s="137">
        <v>581</v>
      </c>
      <c r="J21" s="137" t="s">
        <v>48</v>
      </c>
      <c r="K21" s="137">
        <v>2022.07</v>
      </c>
      <c r="L21" s="137">
        <v>1753026.28</v>
      </c>
      <c r="M21" s="137">
        <v>0</v>
      </c>
      <c r="N21" s="137">
        <v>0</v>
      </c>
      <c r="O21" s="137">
        <v>0</v>
      </c>
      <c r="P21" s="137">
        <v>0</v>
      </c>
      <c r="Q21" s="137">
        <v>0</v>
      </c>
      <c r="R21" s="137">
        <v>0</v>
      </c>
      <c r="S21" s="137">
        <v>0</v>
      </c>
      <c r="T21" s="137">
        <v>0</v>
      </c>
      <c r="U21" s="137">
        <v>0</v>
      </c>
      <c r="V21" s="137">
        <v>0</v>
      </c>
      <c r="X21" s="88">
        <f>'Приложение 1'!T18</f>
        <v>4180</v>
      </c>
      <c r="Y21" s="88">
        <f t="shared" si="0"/>
        <v>3017.2569363166954</v>
      </c>
      <c r="Z21" s="17">
        <f t="shared" si="1"/>
        <v>1162.7430636833046</v>
      </c>
    </row>
    <row r="22" spans="1:26" ht="12" customHeight="1">
      <c r="A22" s="135">
        <v>6</v>
      </c>
      <c r="B22" s="136" t="s">
        <v>60</v>
      </c>
      <c r="C22" s="23" t="s">
        <v>110</v>
      </c>
      <c r="D22" s="23"/>
      <c r="E22" s="137">
        <f t="shared" si="3"/>
        <v>4657435.62</v>
      </c>
      <c r="F22" s="137">
        <v>0</v>
      </c>
      <c r="G22" s="16">
        <v>0</v>
      </c>
      <c r="H22" s="137">
        <v>0</v>
      </c>
      <c r="I22" s="137">
        <v>2056.1799999999998</v>
      </c>
      <c r="J22" s="137" t="s">
        <v>48</v>
      </c>
      <c r="K22" s="137">
        <v>2022.07</v>
      </c>
      <c r="L22" s="137">
        <v>4657435.62</v>
      </c>
      <c r="M22" s="137">
        <v>0</v>
      </c>
      <c r="N22" s="137">
        <v>0</v>
      </c>
      <c r="O22" s="137">
        <v>0</v>
      </c>
      <c r="P22" s="137">
        <v>0</v>
      </c>
      <c r="Q22" s="137">
        <v>0</v>
      </c>
      <c r="R22" s="137">
        <v>0</v>
      </c>
      <c r="S22" s="137">
        <v>0</v>
      </c>
      <c r="T22" s="137">
        <v>0</v>
      </c>
      <c r="U22" s="137">
        <v>0</v>
      </c>
      <c r="V22" s="137">
        <v>0</v>
      </c>
      <c r="X22" s="88">
        <f>'Приложение 1'!T19</f>
        <v>4180</v>
      </c>
      <c r="Y22" s="88">
        <f t="shared" si="0"/>
        <v>2265.091392776897</v>
      </c>
      <c r="Z22" s="17">
        <f t="shared" si="1"/>
        <v>1914.908607223103</v>
      </c>
    </row>
  </sheetData>
  <autoFilter ref="A13:AB22"/>
  <mergeCells count="19">
    <mergeCell ref="M1:V1"/>
    <mergeCell ref="S10:V10"/>
    <mergeCell ref="I11:L11"/>
    <mergeCell ref="Q11:R11"/>
    <mergeCell ref="O3:V3"/>
    <mergeCell ref="F10:R10"/>
    <mergeCell ref="M11:N11"/>
    <mergeCell ref="A6:V6"/>
    <mergeCell ref="A10:A12"/>
    <mergeCell ref="O11:P11"/>
    <mergeCell ref="E10:E11"/>
    <mergeCell ref="G11:H11"/>
    <mergeCell ref="A9:V9"/>
    <mergeCell ref="P8:V8"/>
    <mergeCell ref="S7:V7"/>
    <mergeCell ref="A14:V14"/>
    <mergeCell ref="A16:B16"/>
    <mergeCell ref="B10:B12"/>
    <mergeCell ref="A15:V15"/>
  </mergeCells>
  <phoneticPr fontId="0" type="noConversion"/>
  <pageMargins left="0.74803149606299213" right="0.19685039370078741" top="1.3779527559055118" bottom="0.43307086614173229" header="1.1023622047244095" footer="0.19685039370078741"/>
  <pageSetup scale="84" fitToHeight="0" orientation="landscape" r:id="rId1"/>
  <headerFooter alignWithMargins="0">
    <oddFooter>&amp;C&amp;"Arial Narrow,обычный"&amp;7&amp;P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Q11"/>
  <sheetViews>
    <sheetView view="pageBreakPreview" topLeftCell="E2" zoomScale="115" zoomScaleNormal="140" zoomScaleSheetLayoutView="115" workbookViewId="0">
      <selection activeCell="K2" sqref="K2:N2"/>
    </sheetView>
  </sheetViews>
  <sheetFormatPr defaultRowHeight="13.2"/>
  <cols>
    <col min="2" max="2" width="50.109375" customWidth="1"/>
    <col min="3" max="3" width="10.109375" bestFit="1" customWidth="1"/>
    <col min="13" max="13" width="11.44140625" customWidth="1"/>
    <col min="14" max="14" width="11.33203125" customWidth="1"/>
    <col min="17" max="17" width="17.6640625" hidden="1" customWidth="1"/>
  </cols>
  <sheetData>
    <row r="1" spans="1:17" ht="11.25" hidden="1" customHeight="1">
      <c r="A1" s="6"/>
      <c r="B1" s="4"/>
      <c r="D1" s="1"/>
      <c r="E1" s="1"/>
      <c r="F1" s="1"/>
      <c r="G1" s="2"/>
      <c r="H1" s="3"/>
      <c r="I1" s="3"/>
    </row>
    <row r="2" spans="1:17" s="9" customFormat="1" ht="54" customHeight="1">
      <c r="A2" s="18"/>
      <c r="B2" s="18"/>
      <c r="C2" s="108"/>
      <c r="D2" s="108"/>
      <c r="E2" s="108"/>
      <c r="F2" s="108"/>
      <c r="G2" s="108"/>
      <c r="H2" s="106"/>
      <c r="I2" s="108"/>
      <c r="J2" s="106"/>
      <c r="K2" s="253" t="s">
        <v>182</v>
      </c>
      <c r="L2" s="253"/>
      <c r="M2" s="253"/>
      <c r="N2" s="253"/>
    </row>
    <row r="3" spans="1:17" s="9" customFormat="1" ht="45.75" customHeight="1">
      <c r="A3" s="18"/>
      <c r="B3" s="18"/>
      <c r="C3" s="108"/>
      <c r="D3" s="108"/>
      <c r="E3" s="108"/>
      <c r="F3" s="108"/>
      <c r="G3" s="108"/>
      <c r="H3" s="192" t="s">
        <v>183</v>
      </c>
      <c r="I3" s="192"/>
      <c r="J3" s="192"/>
      <c r="K3" s="192"/>
      <c r="L3" s="192"/>
      <c r="M3" s="192"/>
      <c r="N3" s="192"/>
    </row>
    <row r="4" spans="1:17" s="9" customFormat="1" ht="3" hidden="1" customHeight="1">
      <c r="A4" s="18"/>
      <c r="B4" s="18"/>
      <c r="C4" s="19"/>
      <c r="D4" s="108"/>
      <c r="E4" s="108"/>
      <c r="F4" s="108"/>
      <c r="G4" s="108"/>
      <c r="H4" s="193"/>
      <c r="I4" s="193"/>
      <c r="J4" s="193"/>
      <c r="K4" s="193"/>
      <c r="L4" s="193"/>
      <c r="M4" s="193"/>
      <c r="N4" s="193"/>
    </row>
    <row r="5" spans="1:17" s="9" customFormat="1" ht="18" customHeight="1">
      <c r="A5" s="194" t="s">
        <v>173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</row>
    <row r="6" spans="1:17" s="9" customFormat="1" ht="12.75" customHeight="1">
      <c r="A6" s="195" t="s">
        <v>114</v>
      </c>
      <c r="B6" s="195" t="s">
        <v>41</v>
      </c>
      <c r="C6" s="202" t="s">
        <v>8</v>
      </c>
      <c r="D6" s="195" t="s">
        <v>6</v>
      </c>
      <c r="E6" s="197" t="s">
        <v>42</v>
      </c>
      <c r="F6" s="198"/>
      <c r="G6" s="198"/>
      <c r="H6" s="198"/>
      <c r="I6" s="199"/>
      <c r="J6" s="182" t="s">
        <v>9</v>
      </c>
      <c r="K6" s="182"/>
      <c r="L6" s="182"/>
      <c r="M6" s="182"/>
      <c r="N6" s="182"/>
    </row>
    <row r="7" spans="1:17" s="9" customFormat="1" ht="85.5" customHeight="1">
      <c r="A7" s="200"/>
      <c r="B7" s="200"/>
      <c r="C7" s="203"/>
      <c r="D7" s="196"/>
      <c r="E7" s="105" t="s">
        <v>43</v>
      </c>
      <c r="F7" s="105" t="s">
        <v>44</v>
      </c>
      <c r="G7" s="105" t="s">
        <v>45</v>
      </c>
      <c r="H7" s="105" t="s">
        <v>46</v>
      </c>
      <c r="I7" s="105" t="s">
        <v>115</v>
      </c>
      <c r="J7" s="105" t="s">
        <v>43</v>
      </c>
      <c r="K7" s="105" t="s">
        <v>44</v>
      </c>
      <c r="L7" s="105" t="s">
        <v>45</v>
      </c>
      <c r="M7" s="104" t="s">
        <v>46</v>
      </c>
      <c r="N7" s="104" t="s">
        <v>115</v>
      </c>
    </row>
    <row r="8" spans="1:17" s="9" customFormat="1">
      <c r="A8" s="201"/>
      <c r="B8" s="201"/>
      <c r="C8" s="27" t="s">
        <v>10</v>
      </c>
      <c r="D8" s="105" t="s">
        <v>11</v>
      </c>
      <c r="E8" s="105" t="s">
        <v>40</v>
      </c>
      <c r="F8" s="105" t="s">
        <v>40</v>
      </c>
      <c r="G8" s="105" t="s">
        <v>40</v>
      </c>
      <c r="H8" s="105" t="s">
        <v>40</v>
      </c>
      <c r="I8" s="105" t="s">
        <v>40</v>
      </c>
      <c r="J8" s="105" t="s">
        <v>12</v>
      </c>
      <c r="K8" s="105" t="s">
        <v>12</v>
      </c>
      <c r="L8" s="105" t="s">
        <v>12</v>
      </c>
      <c r="M8" s="104" t="s">
        <v>12</v>
      </c>
      <c r="N8" s="104" t="s">
        <v>12</v>
      </c>
    </row>
    <row r="9" spans="1:17" s="9" customFormat="1" ht="9.75" customHeight="1">
      <c r="A9" s="105">
        <v>1</v>
      </c>
      <c r="B9" s="105">
        <v>2</v>
      </c>
      <c r="C9" s="94">
        <v>3</v>
      </c>
      <c r="D9" s="107">
        <v>4</v>
      </c>
      <c r="E9" s="107">
        <v>5</v>
      </c>
      <c r="F9" s="107">
        <v>6</v>
      </c>
      <c r="G9" s="107">
        <v>7</v>
      </c>
      <c r="H9" s="107">
        <v>8</v>
      </c>
      <c r="I9" s="107">
        <v>9</v>
      </c>
      <c r="J9" s="107">
        <v>10</v>
      </c>
      <c r="K9" s="107">
        <v>11</v>
      </c>
      <c r="L9" s="107">
        <v>12</v>
      </c>
      <c r="M9" s="107">
        <v>13</v>
      </c>
      <c r="N9" s="107">
        <v>14</v>
      </c>
    </row>
    <row r="10" spans="1:17" s="96" customFormat="1" ht="13.5" customHeight="1">
      <c r="A10" s="182" t="s">
        <v>117</v>
      </c>
      <c r="B10" s="182"/>
      <c r="C10" s="104">
        <f>SUM(C11:C11)</f>
        <v>15571.5</v>
      </c>
      <c r="D10" s="30">
        <f>SUM(D11:D11)</f>
        <v>542</v>
      </c>
      <c r="E10" s="24">
        <v>0</v>
      </c>
      <c r="F10" s="30">
        <v>0</v>
      </c>
      <c r="G10" s="24">
        <v>0</v>
      </c>
      <c r="H10" s="30">
        <f>SUM(H11:H11)</f>
        <v>6</v>
      </c>
      <c r="I10" s="30">
        <f>SUM(I11:I11)</f>
        <v>6</v>
      </c>
      <c r="J10" s="104">
        <v>0</v>
      </c>
      <c r="K10" s="104">
        <v>0</v>
      </c>
      <c r="L10" s="104">
        <v>0</v>
      </c>
      <c r="M10" s="104">
        <f>SUM(M11:M11)</f>
        <v>12329525.540000001</v>
      </c>
      <c r="N10" s="104">
        <f>SUM(N11:N11)</f>
        <v>12329525.540000001</v>
      </c>
      <c r="Q10" s="95" t="e">
        <f>N10+'Приложение 3.1'!#REF!</f>
        <v>#REF!</v>
      </c>
    </row>
    <row r="11" spans="1:17" s="9" customFormat="1" ht="15" customHeight="1">
      <c r="A11" s="28">
        <v>5</v>
      </c>
      <c r="B11" s="23" t="s">
        <v>116</v>
      </c>
      <c r="C11" s="29">
        <f>'Приложение 1'!J20</f>
        <v>15571.5</v>
      </c>
      <c r="D11" s="30">
        <f>'Приложение 1'!M20</f>
        <v>542</v>
      </c>
      <c r="E11" s="24">
        <v>0</v>
      </c>
      <c r="F11" s="30">
        <v>0</v>
      </c>
      <c r="G11" s="24">
        <v>0</v>
      </c>
      <c r="H11" s="30">
        <v>6</v>
      </c>
      <c r="I11" s="30">
        <f t="shared" ref="I11" si="0">H11</f>
        <v>6</v>
      </c>
      <c r="J11" s="104">
        <v>0</v>
      </c>
      <c r="K11" s="104">
        <v>0</v>
      </c>
      <c r="L11" s="104">
        <v>0</v>
      </c>
      <c r="M11" s="29">
        <f>'Приложение 1'!N20</f>
        <v>12329525.540000001</v>
      </c>
      <c r="N11" s="29">
        <f t="shared" ref="N11" si="1">M11</f>
        <v>12329525.540000001</v>
      </c>
    </row>
  </sheetData>
  <autoFilter ref="A8:Q11"/>
  <mergeCells count="11">
    <mergeCell ref="K2:N2"/>
    <mergeCell ref="H3:N3"/>
    <mergeCell ref="H4:N4"/>
    <mergeCell ref="A10:B10"/>
    <mergeCell ref="A5:N5"/>
    <mergeCell ref="D6:D7"/>
    <mergeCell ref="E6:I6"/>
    <mergeCell ref="J6:N6"/>
    <mergeCell ref="A6:A8"/>
    <mergeCell ref="B6:B8"/>
    <mergeCell ref="C6:C7"/>
  </mergeCells>
  <phoneticPr fontId="0" type="noConversion"/>
  <pageMargins left="0.74803149606299213" right="0.19685039370078741" top="1.3779527559055118" bottom="0.43307086614173229" header="1.1023622047244095" footer="0.19685039370078741"/>
  <pageSetup scale="83" fitToHeight="0" orientation="landscape" r:id="rId1"/>
  <headerFooter alignWithMargins="0">
    <oddFooter>&amp;C&amp;"Arial Narrow,обычный"&amp;7&amp;P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3"/>
  <sheetViews>
    <sheetView view="pageBreakPreview" topLeftCell="H1" zoomScale="140" zoomScaleNormal="140" zoomScaleSheetLayoutView="140" workbookViewId="0">
      <selection activeCell="H2" sqref="H2:S2"/>
    </sheetView>
  </sheetViews>
  <sheetFormatPr defaultColWidth="9.33203125" defaultRowHeight="27.75" customHeight="1"/>
  <cols>
    <col min="1" max="1" width="3.109375" style="18" customWidth="1"/>
    <col min="2" max="2" width="38.77734375" style="64" customWidth="1"/>
    <col min="3" max="3" width="8.6640625" style="61" customWidth="1"/>
    <col min="4" max="4" width="8.6640625" style="64" customWidth="1"/>
    <col min="5" max="5" width="5.33203125" style="26" customWidth="1"/>
    <col min="6" max="6" width="11.77734375" style="26" customWidth="1"/>
    <col min="7" max="8" width="2.33203125" style="26" customWidth="1"/>
    <col min="9" max="10" width="9" style="19" customWidth="1"/>
    <col min="11" max="11" width="7.109375" style="63" customWidth="1"/>
    <col min="12" max="12" width="11.109375" style="62" customWidth="1"/>
    <col min="13" max="13" width="9.77734375" style="62" customWidth="1"/>
    <col min="14" max="14" width="9.6640625" style="62" customWidth="1"/>
    <col min="15" max="15" width="8.77734375" style="62" customWidth="1"/>
    <col min="16" max="16" width="12.44140625" style="62" customWidth="1"/>
    <col min="17" max="17" width="11.6640625" style="62" customWidth="1"/>
    <col min="18" max="18" width="7.109375" style="62" customWidth="1"/>
    <col min="19" max="19" width="5.44140625" style="61" customWidth="1"/>
    <col min="20" max="21" width="9.33203125" style="71"/>
    <col min="22" max="16384" width="9.33203125" style="18"/>
  </cols>
  <sheetData>
    <row r="1" spans="1:22" ht="45" customHeight="1">
      <c r="E1" s="128"/>
      <c r="F1" s="128"/>
      <c r="G1" s="128"/>
      <c r="H1" s="128"/>
      <c r="I1" s="66"/>
      <c r="J1" s="66"/>
      <c r="K1" s="67"/>
      <c r="L1" s="67"/>
      <c r="M1" s="67"/>
      <c r="N1" s="67"/>
      <c r="O1" s="67"/>
      <c r="P1" s="253" t="s">
        <v>184</v>
      </c>
      <c r="Q1" s="253"/>
      <c r="R1" s="253"/>
      <c r="S1" s="253"/>
    </row>
    <row r="2" spans="1:22" s="9" customFormat="1" ht="45.75" customHeight="1">
      <c r="A2" s="18"/>
      <c r="B2" s="18"/>
      <c r="C2" s="128"/>
      <c r="D2" s="128"/>
      <c r="E2" s="128"/>
      <c r="F2" s="128"/>
      <c r="G2" s="128"/>
      <c r="H2" s="181" t="s">
        <v>185</v>
      </c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</row>
    <row r="3" spans="1:22" ht="12.75" customHeight="1">
      <c r="A3" s="208" t="s">
        <v>174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09"/>
      <c r="P3" s="209"/>
      <c r="Q3" s="209"/>
      <c r="R3" s="209"/>
      <c r="S3" s="209"/>
    </row>
    <row r="4" spans="1:22" ht="12" customHeight="1">
      <c r="A4" s="110"/>
      <c r="B4" s="110"/>
      <c r="C4" s="79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</row>
    <row r="5" spans="1:22" ht="15.75" customHeight="1">
      <c r="A5" s="182" t="s">
        <v>114</v>
      </c>
      <c r="B5" s="182" t="s">
        <v>7</v>
      </c>
      <c r="C5" s="211" t="s">
        <v>126</v>
      </c>
      <c r="D5" s="210" t="s">
        <v>125</v>
      </c>
      <c r="E5" s="210" t="s">
        <v>124</v>
      </c>
      <c r="F5" s="210" t="s">
        <v>64</v>
      </c>
      <c r="G5" s="210" t="s">
        <v>65</v>
      </c>
      <c r="H5" s="210" t="s">
        <v>66</v>
      </c>
      <c r="I5" s="212" t="s">
        <v>8</v>
      </c>
      <c r="J5" s="212" t="s">
        <v>123</v>
      </c>
      <c r="K5" s="206" t="s">
        <v>68</v>
      </c>
      <c r="L5" s="191" t="s">
        <v>9</v>
      </c>
      <c r="M5" s="191"/>
      <c r="N5" s="191"/>
      <c r="O5" s="191"/>
      <c r="P5" s="191"/>
      <c r="Q5" s="191"/>
      <c r="R5" s="191"/>
      <c r="S5" s="211" t="s">
        <v>71</v>
      </c>
    </row>
    <row r="6" spans="1:22" ht="18.75" customHeight="1">
      <c r="A6" s="182"/>
      <c r="B6" s="182"/>
      <c r="C6" s="211"/>
      <c r="D6" s="210"/>
      <c r="E6" s="210"/>
      <c r="F6" s="210"/>
      <c r="G6" s="210"/>
      <c r="H6" s="210"/>
      <c r="I6" s="212"/>
      <c r="J6" s="212"/>
      <c r="K6" s="206"/>
      <c r="L6" s="207" t="s">
        <v>76</v>
      </c>
      <c r="M6" s="191" t="s">
        <v>86</v>
      </c>
      <c r="N6" s="191"/>
      <c r="O6" s="191"/>
      <c r="P6" s="191"/>
      <c r="Q6" s="191"/>
      <c r="R6" s="191"/>
      <c r="S6" s="211"/>
    </row>
    <row r="7" spans="1:22" ht="96.75" customHeight="1">
      <c r="A7" s="182"/>
      <c r="B7" s="182"/>
      <c r="C7" s="211"/>
      <c r="D7" s="210"/>
      <c r="E7" s="210"/>
      <c r="F7" s="210"/>
      <c r="G7" s="210"/>
      <c r="H7" s="210"/>
      <c r="I7" s="212"/>
      <c r="J7" s="212"/>
      <c r="K7" s="206"/>
      <c r="L7" s="207"/>
      <c r="M7" s="207" t="s">
        <v>122</v>
      </c>
      <c r="N7" s="207" t="s">
        <v>84</v>
      </c>
      <c r="O7" s="207" t="s">
        <v>85</v>
      </c>
      <c r="P7" s="207" t="s">
        <v>87</v>
      </c>
      <c r="Q7" s="207"/>
      <c r="R7" s="207" t="s">
        <v>121</v>
      </c>
      <c r="S7" s="211"/>
    </row>
    <row r="8" spans="1:22" ht="101.25" customHeight="1">
      <c r="A8" s="182"/>
      <c r="B8" s="182"/>
      <c r="C8" s="211"/>
      <c r="D8" s="210"/>
      <c r="E8" s="210"/>
      <c r="F8" s="210"/>
      <c r="G8" s="210"/>
      <c r="H8" s="210"/>
      <c r="I8" s="212"/>
      <c r="J8" s="212"/>
      <c r="K8" s="206"/>
      <c r="L8" s="207"/>
      <c r="M8" s="207"/>
      <c r="N8" s="207"/>
      <c r="O8" s="207"/>
      <c r="P8" s="138" t="s">
        <v>120</v>
      </c>
      <c r="Q8" s="138" t="s">
        <v>119</v>
      </c>
      <c r="R8" s="207"/>
      <c r="S8" s="211"/>
    </row>
    <row r="9" spans="1:22" ht="15" customHeight="1">
      <c r="A9" s="182"/>
      <c r="B9" s="182"/>
      <c r="C9" s="211"/>
      <c r="D9" s="210"/>
      <c r="E9" s="210"/>
      <c r="F9" s="210"/>
      <c r="G9" s="210"/>
      <c r="H9" s="210"/>
      <c r="I9" s="27" t="s">
        <v>10</v>
      </c>
      <c r="J9" s="27" t="s">
        <v>10</v>
      </c>
      <c r="K9" s="65" t="s">
        <v>11</v>
      </c>
      <c r="L9" s="137" t="s">
        <v>12</v>
      </c>
      <c r="M9" s="137" t="s">
        <v>12</v>
      </c>
      <c r="N9" s="137" t="s">
        <v>12</v>
      </c>
      <c r="O9" s="137" t="s">
        <v>12</v>
      </c>
      <c r="P9" s="137" t="s">
        <v>12</v>
      </c>
      <c r="Q9" s="137" t="s">
        <v>12</v>
      </c>
      <c r="R9" s="137" t="s">
        <v>12</v>
      </c>
      <c r="S9" s="211"/>
    </row>
    <row r="10" spans="1:22" ht="12" customHeight="1">
      <c r="A10" s="65">
        <v>1</v>
      </c>
      <c r="B10" s="65">
        <v>2</v>
      </c>
      <c r="C10" s="80">
        <v>3</v>
      </c>
      <c r="D10" s="65">
        <v>4</v>
      </c>
      <c r="E10" s="65">
        <v>5</v>
      </c>
      <c r="F10" s="65">
        <v>6</v>
      </c>
      <c r="G10" s="65">
        <v>7</v>
      </c>
      <c r="H10" s="65">
        <v>8</v>
      </c>
      <c r="I10" s="65">
        <v>9</v>
      </c>
      <c r="J10" s="65">
        <v>10</v>
      </c>
      <c r="K10" s="65">
        <v>11</v>
      </c>
      <c r="L10" s="65">
        <v>12</v>
      </c>
      <c r="M10" s="65">
        <v>13</v>
      </c>
      <c r="N10" s="65">
        <v>14</v>
      </c>
      <c r="O10" s="65">
        <v>15</v>
      </c>
      <c r="P10" s="65">
        <v>16</v>
      </c>
      <c r="Q10" s="65">
        <v>17</v>
      </c>
      <c r="R10" s="65">
        <v>18</v>
      </c>
      <c r="S10" s="65">
        <v>19</v>
      </c>
    </row>
    <row r="11" spans="1:22" ht="10.5" customHeight="1">
      <c r="A11" s="204" t="s">
        <v>118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  <c r="N11" s="204"/>
      <c r="O11" s="204"/>
      <c r="P11" s="204"/>
      <c r="Q11" s="204"/>
      <c r="R11" s="204"/>
      <c r="S11" s="204"/>
    </row>
    <row r="12" spans="1:22" ht="9" customHeight="1">
      <c r="A12" s="204" t="s">
        <v>53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72"/>
      <c r="U12" s="72"/>
      <c r="V12" s="71"/>
    </row>
    <row r="13" spans="1:22" ht="9" customHeight="1">
      <c r="A13" s="134">
        <v>1</v>
      </c>
      <c r="B13" s="73" t="s">
        <v>97</v>
      </c>
      <c r="C13" s="81" t="s">
        <v>140</v>
      </c>
      <c r="D13" s="54" t="s">
        <v>139</v>
      </c>
      <c r="E13" s="74" t="s">
        <v>94</v>
      </c>
      <c r="F13" s="75" t="s">
        <v>29</v>
      </c>
      <c r="G13" s="76">
        <v>5</v>
      </c>
      <c r="H13" s="76">
        <v>4</v>
      </c>
      <c r="I13" s="77">
        <v>3471.8</v>
      </c>
      <c r="J13" s="77">
        <v>3227.4</v>
      </c>
      <c r="K13" s="75">
        <v>129</v>
      </c>
      <c r="L13" s="53">
        <f>'Приложение 2.1'!G15</f>
        <v>4356453.3499999996</v>
      </c>
      <c r="M13" s="133">
        <v>0</v>
      </c>
      <c r="N13" s="133">
        <v>0</v>
      </c>
      <c r="O13" s="133">
        <v>0</v>
      </c>
      <c r="P13" s="133">
        <f t="shared" ref="P13:P14" si="0">L13</f>
        <v>4356453.3499999996</v>
      </c>
      <c r="Q13" s="133">
        <v>0</v>
      </c>
      <c r="R13" s="133">
        <v>0</v>
      </c>
      <c r="S13" s="45" t="s">
        <v>90</v>
      </c>
      <c r="T13" s="40"/>
      <c r="U13" s="41"/>
      <c r="V13" s="71"/>
    </row>
    <row r="14" spans="1:22" ht="9" customHeight="1">
      <c r="A14" s="134">
        <v>2</v>
      </c>
      <c r="B14" s="73" t="s">
        <v>98</v>
      </c>
      <c r="C14" s="81" t="s">
        <v>140</v>
      </c>
      <c r="D14" s="54" t="s">
        <v>139</v>
      </c>
      <c r="E14" s="74" t="s">
        <v>92</v>
      </c>
      <c r="F14" s="75" t="s">
        <v>29</v>
      </c>
      <c r="G14" s="76">
        <v>4</v>
      </c>
      <c r="H14" s="76">
        <v>3</v>
      </c>
      <c r="I14" s="77">
        <v>2121.9</v>
      </c>
      <c r="J14" s="77">
        <f>1934.5+41.4</f>
        <v>1975.9</v>
      </c>
      <c r="K14" s="76">
        <v>105</v>
      </c>
      <c r="L14" s="53">
        <f>'Приложение 2.1'!G16</f>
        <v>3164194.67</v>
      </c>
      <c r="M14" s="133">
        <v>0</v>
      </c>
      <c r="N14" s="133">
        <v>0</v>
      </c>
      <c r="O14" s="133">
        <v>0</v>
      </c>
      <c r="P14" s="133">
        <f t="shared" si="0"/>
        <v>3164194.67</v>
      </c>
      <c r="Q14" s="133">
        <v>0</v>
      </c>
      <c r="R14" s="133">
        <v>0</v>
      </c>
      <c r="S14" s="45" t="s">
        <v>90</v>
      </c>
      <c r="T14" s="40"/>
      <c r="U14" s="41"/>
      <c r="V14" s="71"/>
    </row>
    <row r="15" spans="1:22" ht="9" customHeight="1">
      <c r="A15" s="134">
        <v>3</v>
      </c>
      <c r="B15" s="73" t="s">
        <v>99</v>
      </c>
      <c r="C15" s="81" t="s">
        <v>140</v>
      </c>
      <c r="D15" s="54" t="s">
        <v>139</v>
      </c>
      <c r="E15" s="74" t="s">
        <v>103</v>
      </c>
      <c r="F15" s="75" t="s">
        <v>54</v>
      </c>
      <c r="G15" s="76">
        <v>2</v>
      </c>
      <c r="H15" s="76">
        <v>1</v>
      </c>
      <c r="I15" s="77">
        <v>588.20000000000005</v>
      </c>
      <c r="J15" s="77">
        <v>530</v>
      </c>
      <c r="K15" s="76">
        <v>21</v>
      </c>
      <c r="L15" s="53">
        <f>'Приложение 2.1'!G17</f>
        <v>1396442.97</v>
      </c>
      <c r="M15" s="133">
        <v>0</v>
      </c>
      <c r="N15" s="133">
        <v>0</v>
      </c>
      <c r="O15" s="133">
        <v>0</v>
      </c>
      <c r="P15" s="133">
        <f t="shared" ref="P15:P18" si="1">L15</f>
        <v>1396442.97</v>
      </c>
      <c r="Q15" s="133">
        <v>0</v>
      </c>
      <c r="R15" s="133">
        <v>0</v>
      </c>
      <c r="S15" s="45" t="s">
        <v>90</v>
      </c>
      <c r="T15" s="40"/>
      <c r="U15" s="41"/>
      <c r="V15" s="71"/>
    </row>
    <row r="16" spans="1:22" ht="9" customHeight="1">
      <c r="A16" s="134">
        <v>4</v>
      </c>
      <c r="B16" s="73" t="s">
        <v>100</v>
      </c>
      <c r="C16" s="81" t="s">
        <v>140</v>
      </c>
      <c r="D16" s="54" t="s">
        <v>139</v>
      </c>
      <c r="E16" s="74" t="s">
        <v>104</v>
      </c>
      <c r="F16" s="75" t="s">
        <v>54</v>
      </c>
      <c r="G16" s="76">
        <v>2</v>
      </c>
      <c r="H16" s="76">
        <v>2</v>
      </c>
      <c r="I16" s="77">
        <v>427.4</v>
      </c>
      <c r="J16" s="77">
        <v>383.2</v>
      </c>
      <c r="K16" s="76">
        <v>15</v>
      </c>
      <c r="L16" s="53">
        <f>'Приложение 2.1'!G18</f>
        <v>1241529.67</v>
      </c>
      <c r="M16" s="133">
        <v>0</v>
      </c>
      <c r="N16" s="133">
        <v>0</v>
      </c>
      <c r="O16" s="133">
        <v>0</v>
      </c>
      <c r="P16" s="133">
        <f t="shared" si="1"/>
        <v>1241529.67</v>
      </c>
      <c r="Q16" s="133">
        <v>0</v>
      </c>
      <c r="R16" s="133">
        <v>0</v>
      </c>
      <c r="S16" s="45" t="s">
        <v>90</v>
      </c>
      <c r="T16" s="40"/>
      <c r="U16" s="41"/>
      <c r="V16" s="71"/>
    </row>
    <row r="17" spans="1:22" ht="9" customHeight="1">
      <c r="A17" s="134">
        <v>5</v>
      </c>
      <c r="B17" s="73" t="s">
        <v>101</v>
      </c>
      <c r="C17" s="81" t="s">
        <v>140</v>
      </c>
      <c r="D17" s="54" t="s">
        <v>139</v>
      </c>
      <c r="E17" s="74" t="s">
        <v>104</v>
      </c>
      <c r="F17" s="75" t="s">
        <v>54</v>
      </c>
      <c r="G17" s="76">
        <v>2</v>
      </c>
      <c r="H17" s="76">
        <v>2</v>
      </c>
      <c r="I17" s="77">
        <v>429.1</v>
      </c>
      <c r="J17" s="77">
        <v>384.2</v>
      </c>
      <c r="K17" s="76">
        <v>11</v>
      </c>
      <c r="L17" s="53">
        <f>'Приложение 2.1'!G19</f>
        <v>1231285.1200000001</v>
      </c>
      <c r="M17" s="133">
        <v>0</v>
      </c>
      <c r="N17" s="133">
        <v>0</v>
      </c>
      <c r="O17" s="133">
        <v>0</v>
      </c>
      <c r="P17" s="133">
        <f t="shared" si="1"/>
        <v>1231285.1200000001</v>
      </c>
      <c r="Q17" s="133">
        <v>0</v>
      </c>
      <c r="R17" s="133">
        <v>0</v>
      </c>
      <c r="S17" s="45" t="s">
        <v>90</v>
      </c>
      <c r="T17" s="40"/>
      <c r="U17" s="41"/>
      <c r="V17" s="71"/>
    </row>
    <row r="18" spans="1:22" ht="9" customHeight="1">
      <c r="A18" s="134">
        <v>6</v>
      </c>
      <c r="B18" s="73" t="s">
        <v>102</v>
      </c>
      <c r="C18" s="81" t="s">
        <v>140</v>
      </c>
      <c r="D18" s="54" t="s">
        <v>139</v>
      </c>
      <c r="E18" s="74" t="s">
        <v>96</v>
      </c>
      <c r="F18" s="75" t="s">
        <v>29</v>
      </c>
      <c r="G18" s="76">
        <v>2</v>
      </c>
      <c r="H18" s="76">
        <v>2</v>
      </c>
      <c r="I18" s="77">
        <v>658.1</v>
      </c>
      <c r="J18" s="77">
        <v>633.5</v>
      </c>
      <c r="K18" s="76">
        <v>28</v>
      </c>
      <c r="L18" s="53">
        <f>'Приложение 2.1'!G20</f>
        <v>2084871.41</v>
      </c>
      <c r="M18" s="133">
        <v>0</v>
      </c>
      <c r="N18" s="133">
        <v>0</v>
      </c>
      <c r="O18" s="133">
        <v>0</v>
      </c>
      <c r="P18" s="133">
        <f t="shared" si="1"/>
        <v>2084871.41</v>
      </c>
      <c r="Q18" s="133">
        <v>0</v>
      </c>
      <c r="R18" s="133">
        <v>0</v>
      </c>
      <c r="S18" s="45" t="s">
        <v>90</v>
      </c>
      <c r="T18" s="40"/>
      <c r="U18" s="41"/>
      <c r="V18" s="71"/>
    </row>
    <row r="19" spans="1:22" ht="9" customHeight="1">
      <c r="A19" s="134">
        <v>7</v>
      </c>
      <c r="B19" s="73" t="s">
        <v>109</v>
      </c>
      <c r="C19" s="81" t="s">
        <v>140</v>
      </c>
      <c r="D19" s="54" t="s">
        <v>139</v>
      </c>
      <c r="E19" s="74">
        <v>1951</v>
      </c>
      <c r="F19" s="75" t="s">
        <v>29</v>
      </c>
      <c r="G19" s="76">
        <v>2</v>
      </c>
      <c r="H19" s="76">
        <v>1</v>
      </c>
      <c r="I19" s="77">
        <v>578.4</v>
      </c>
      <c r="J19" s="77">
        <v>530.15</v>
      </c>
      <c r="K19" s="76">
        <v>15</v>
      </c>
      <c r="L19" s="53">
        <f>'Приложение 2.1'!G21</f>
        <v>1696919.8</v>
      </c>
      <c r="M19" s="133">
        <v>0</v>
      </c>
      <c r="N19" s="133">
        <v>0</v>
      </c>
      <c r="O19" s="133">
        <v>0</v>
      </c>
      <c r="P19" s="133">
        <f>L19</f>
        <v>1696919.8</v>
      </c>
      <c r="Q19" s="133">
        <v>0</v>
      </c>
      <c r="R19" s="133">
        <v>0</v>
      </c>
      <c r="S19" s="45" t="s">
        <v>90</v>
      </c>
      <c r="T19" s="40"/>
      <c r="U19" s="41"/>
      <c r="V19" s="71"/>
    </row>
    <row r="20" spans="1:22" ht="23.25" customHeight="1">
      <c r="A20" s="205" t="s">
        <v>52</v>
      </c>
      <c r="B20" s="205"/>
      <c r="C20" s="45"/>
      <c r="D20" s="132"/>
      <c r="E20" s="134" t="s">
        <v>74</v>
      </c>
      <c r="F20" s="134" t="s">
        <v>74</v>
      </c>
      <c r="G20" s="134" t="s">
        <v>74</v>
      </c>
      <c r="H20" s="134" t="s">
        <v>74</v>
      </c>
      <c r="I20" s="133">
        <f>SUM(I13:I19)</f>
        <v>8274.9000000000015</v>
      </c>
      <c r="J20" s="133">
        <f t="shared" ref="J20:R20" si="2">SUM(J13:J19)</f>
        <v>7664.3499999999995</v>
      </c>
      <c r="K20" s="44">
        <f t="shared" si="2"/>
        <v>324</v>
      </c>
      <c r="L20" s="133">
        <f>SUM(L13:L19)</f>
        <v>15171696.990000002</v>
      </c>
      <c r="M20" s="133">
        <f t="shared" si="2"/>
        <v>0</v>
      </c>
      <c r="N20" s="133">
        <f t="shared" si="2"/>
        <v>0</v>
      </c>
      <c r="O20" s="133">
        <f t="shared" si="2"/>
        <v>0</v>
      </c>
      <c r="P20" s="133">
        <f>SUM(P13:P19)</f>
        <v>15171696.990000002</v>
      </c>
      <c r="Q20" s="133">
        <f t="shared" si="2"/>
        <v>0</v>
      </c>
      <c r="R20" s="133">
        <f t="shared" si="2"/>
        <v>0</v>
      </c>
      <c r="S20" s="133"/>
      <c r="T20" s="40"/>
      <c r="U20" s="41"/>
      <c r="V20" s="71"/>
    </row>
    <row r="21" spans="1:22" ht="17.25" customHeight="1">
      <c r="A21" s="204" t="s">
        <v>113</v>
      </c>
      <c r="B21" s="204"/>
      <c r="C21" s="204"/>
      <c r="D21" s="204"/>
      <c r="E21" s="204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204"/>
      <c r="Q21" s="204"/>
      <c r="R21" s="204"/>
      <c r="S21" s="204"/>
      <c r="T21" s="42"/>
      <c r="U21" s="42"/>
      <c r="V21" s="71"/>
    </row>
    <row r="22" spans="1:22" ht="9" customHeight="1">
      <c r="A22" s="204" t="s">
        <v>53</v>
      </c>
      <c r="B22" s="204"/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72"/>
      <c r="U22" s="72"/>
    </row>
    <row r="23" spans="1:22" ht="9" customHeight="1">
      <c r="A23" s="134">
        <v>1</v>
      </c>
      <c r="B23" s="78" t="s">
        <v>105</v>
      </c>
      <c r="C23" s="45" t="s">
        <v>140</v>
      </c>
      <c r="D23" s="54" t="s">
        <v>139</v>
      </c>
      <c r="E23" s="134" t="s">
        <v>50</v>
      </c>
      <c r="F23" s="134" t="s">
        <v>29</v>
      </c>
      <c r="G23" s="43">
        <v>2</v>
      </c>
      <c r="H23" s="43">
        <v>2</v>
      </c>
      <c r="I23" s="133">
        <v>636.20000000000005</v>
      </c>
      <c r="J23" s="133">
        <v>622.20000000000005</v>
      </c>
      <c r="K23" s="134">
        <v>21</v>
      </c>
      <c r="L23" s="53">
        <f>'Приложение 2.1'!G25</f>
        <v>2112453.66</v>
      </c>
      <c r="M23" s="133">
        <v>0</v>
      </c>
      <c r="N23" s="133">
        <v>0</v>
      </c>
      <c r="O23" s="133">
        <v>0</v>
      </c>
      <c r="P23" s="133">
        <f t="shared" ref="P23:P26" si="3">L23</f>
        <v>2112453.66</v>
      </c>
      <c r="Q23" s="133">
        <v>0</v>
      </c>
      <c r="R23" s="133">
        <v>0</v>
      </c>
      <c r="S23" s="45" t="s">
        <v>91</v>
      </c>
      <c r="T23" s="40"/>
      <c r="U23" s="41"/>
    </row>
    <row r="24" spans="1:22" ht="9" customHeight="1">
      <c r="A24" s="134">
        <v>2</v>
      </c>
      <c r="B24" s="78" t="s">
        <v>106</v>
      </c>
      <c r="C24" s="45" t="s">
        <v>140</v>
      </c>
      <c r="D24" s="54" t="s">
        <v>139</v>
      </c>
      <c r="E24" s="134" t="s">
        <v>30</v>
      </c>
      <c r="F24" s="134" t="s">
        <v>29</v>
      </c>
      <c r="G24" s="43">
        <v>2</v>
      </c>
      <c r="H24" s="43">
        <v>2</v>
      </c>
      <c r="I24" s="133">
        <v>646.1</v>
      </c>
      <c r="J24" s="133">
        <v>610.79999999999995</v>
      </c>
      <c r="K24" s="134">
        <v>29</v>
      </c>
      <c r="L24" s="53">
        <f>'Приложение 2.1'!G26</f>
        <v>2392325.02</v>
      </c>
      <c r="M24" s="133">
        <v>0</v>
      </c>
      <c r="N24" s="133">
        <v>0</v>
      </c>
      <c r="O24" s="133">
        <v>0</v>
      </c>
      <c r="P24" s="133">
        <f t="shared" si="3"/>
        <v>2392325.02</v>
      </c>
      <c r="Q24" s="133">
        <v>0</v>
      </c>
      <c r="R24" s="133">
        <v>0</v>
      </c>
      <c r="S24" s="45" t="s">
        <v>91</v>
      </c>
      <c r="T24" s="40"/>
      <c r="U24" s="41"/>
    </row>
    <row r="25" spans="1:22" ht="9" customHeight="1">
      <c r="A25" s="134">
        <v>3</v>
      </c>
      <c r="B25" s="78" t="s">
        <v>107</v>
      </c>
      <c r="C25" s="45" t="s">
        <v>140</v>
      </c>
      <c r="D25" s="54" t="s">
        <v>139</v>
      </c>
      <c r="E25" s="134" t="s">
        <v>93</v>
      </c>
      <c r="F25" s="134" t="s">
        <v>29</v>
      </c>
      <c r="G25" s="43">
        <v>2</v>
      </c>
      <c r="H25" s="43">
        <v>1</v>
      </c>
      <c r="I25" s="133">
        <v>914.3</v>
      </c>
      <c r="J25" s="133">
        <v>535.4</v>
      </c>
      <c r="K25" s="134">
        <v>52</v>
      </c>
      <c r="L25" s="53">
        <f>'Приложение 2.1'!G27</f>
        <v>2334817.21</v>
      </c>
      <c r="M25" s="133">
        <v>0</v>
      </c>
      <c r="N25" s="133">
        <v>0</v>
      </c>
      <c r="O25" s="133">
        <v>0</v>
      </c>
      <c r="P25" s="133">
        <f t="shared" si="3"/>
        <v>2334817.21</v>
      </c>
      <c r="Q25" s="133">
        <v>0</v>
      </c>
      <c r="R25" s="133">
        <v>0</v>
      </c>
      <c r="S25" s="45" t="s">
        <v>91</v>
      </c>
      <c r="T25" s="40"/>
      <c r="U25" s="41"/>
    </row>
    <row r="26" spans="1:22" ht="9" customHeight="1">
      <c r="A26" s="134">
        <v>4</v>
      </c>
      <c r="B26" s="78" t="s">
        <v>108</v>
      </c>
      <c r="C26" s="45" t="s">
        <v>140</v>
      </c>
      <c r="D26" s="54" t="s">
        <v>139</v>
      </c>
      <c r="E26" s="134" t="s">
        <v>95</v>
      </c>
      <c r="F26" s="134" t="s">
        <v>54</v>
      </c>
      <c r="G26" s="43">
        <v>3</v>
      </c>
      <c r="H26" s="43">
        <v>2</v>
      </c>
      <c r="I26" s="133">
        <v>1080</v>
      </c>
      <c r="J26" s="133">
        <v>623.5</v>
      </c>
      <c r="K26" s="134">
        <v>20</v>
      </c>
      <c r="L26" s="53">
        <f>'Приложение 2.1'!G28</f>
        <v>2499672.94</v>
      </c>
      <c r="M26" s="133">
        <v>0</v>
      </c>
      <c r="N26" s="133">
        <v>0</v>
      </c>
      <c r="O26" s="133">
        <v>0</v>
      </c>
      <c r="P26" s="133">
        <f t="shared" si="3"/>
        <v>2499672.94</v>
      </c>
      <c r="Q26" s="133">
        <v>0</v>
      </c>
      <c r="R26" s="133">
        <v>0</v>
      </c>
      <c r="S26" s="45" t="s">
        <v>91</v>
      </c>
      <c r="T26" s="40"/>
      <c r="U26" s="41"/>
    </row>
    <row r="27" spans="1:22" ht="25.5" customHeight="1">
      <c r="A27" s="205" t="s">
        <v>52</v>
      </c>
      <c r="B27" s="205"/>
      <c r="C27" s="45"/>
      <c r="D27" s="132"/>
      <c r="E27" s="134" t="s">
        <v>74</v>
      </c>
      <c r="F27" s="134" t="s">
        <v>74</v>
      </c>
      <c r="G27" s="134" t="s">
        <v>74</v>
      </c>
      <c r="H27" s="134" t="s">
        <v>74</v>
      </c>
      <c r="I27" s="133">
        <f t="shared" ref="I27:R27" si="4">SUM(I23:I26)</f>
        <v>3276.6000000000004</v>
      </c>
      <c r="J27" s="133">
        <f t="shared" si="4"/>
        <v>2391.9</v>
      </c>
      <c r="K27" s="44">
        <f t="shared" si="4"/>
        <v>122</v>
      </c>
      <c r="L27" s="133">
        <f t="shared" si="4"/>
        <v>9339268.8300000001</v>
      </c>
      <c r="M27" s="133">
        <f t="shared" si="4"/>
        <v>0</v>
      </c>
      <c r="N27" s="133">
        <f t="shared" si="4"/>
        <v>0</v>
      </c>
      <c r="O27" s="133">
        <f t="shared" si="4"/>
        <v>0</v>
      </c>
      <c r="P27" s="133">
        <f t="shared" si="4"/>
        <v>9339268.8300000001</v>
      </c>
      <c r="Q27" s="133">
        <f t="shared" si="4"/>
        <v>0</v>
      </c>
      <c r="R27" s="133">
        <f t="shared" si="4"/>
        <v>0</v>
      </c>
      <c r="S27" s="133"/>
      <c r="T27" s="40"/>
      <c r="U27" s="41"/>
    </row>
    <row r="28" spans="1:22" ht="9" customHeight="1">
      <c r="E28" s="128"/>
      <c r="F28" s="128"/>
      <c r="G28" s="128"/>
      <c r="H28" s="128"/>
      <c r="V28" s="71"/>
    </row>
    <row r="29" spans="1:22" ht="27.75" customHeight="1">
      <c r="E29" s="128"/>
      <c r="F29" s="128"/>
      <c r="G29" s="128"/>
      <c r="H29" s="128"/>
      <c r="V29" s="71"/>
    </row>
    <row r="30" spans="1:22" ht="27.75" customHeight="1">
      <c r="E30" s="128"/>
      <c r="F30" s="128"/>
      <c r="G30" s="128"/>
      <c r="H30" s="128"/>
    </row>
    <row r="31" spans="1:22" ht="27.75" customHeight="1">
      <c r="E31" s="128"/>
      <c r="F31" s="128"/>
      <c r="G31" s="128"/>
      <c r="H31" s="128"/>
    </row>
    <row r="32" spans="1:22" ht="27.75" customHeight="1">
      <c r="E32" s="128"/>
      <c r="F32" s="128"/>
      <c r="G32" s="128"/>
      <c r="H32" s="128"/>
    </row>
    <row r="33" spans="5:8" ht="27.75" customHeight="1">
      <c r="E33" s="128"/>
      <c r="F33" s="128"/>
      <c r="G33" s="128"/>
      <c r="H33" s="128"/>
    </row>
  </sheetData>
  <sheetProtection selectLockedCells="1" selectUnlockedCells="1"/>
  <autoFilter ref="A10:V27"/>
  <mergeCells count="29">
    <mergeCell ref="P1:S1"/>
    <mergeCell ref="H2:S2"/>
    <mergeCell ref="A3:S3"/>
    <mergeCell ref="A5:A9"/>
    <mergeCell ref="B5:B9"/>
    <mergeCell ref="D5:D9"/>
    <mergeCell ref="F5:F9"/>
    <mergeCell ref="G5:G9"/>
    <mergeCell ref="S5:S9"/>
    <mergeCell ref="E5:E9"/>
    <mergeCell ref="R7:R8"/>
    <mergeCell ref="C5:C9"/>
    <mergeCell ref="H5:H9"/>
    <mergeCell ref="P7:Q7"/>
    <mergeCell ref="I5:I8"/>
    <mergeCell ref="J5:J8"/>
    <mergeCell ref="K5:K8"/>
    <mergeCell ref="L6:L8"/>
    <mergeCell ref="M7:M8"/>
    <mergeCell ref="N7:N8"/>
    <mergeCell ref="O7:O8"/>
    <mergeCell ref="L5:R5"/>
    <mergeCell ref="M6:R6"/>
    <mergeCell ref="A21:S21"/>
    <mergeCell ref="A27:B27"/>
    <mergeCell ref="A22:S22"/>
    <mergeCell ref="A11:S11"/>
    <mergeCell ref="A12:S12"/>
    <mergeCell ref="A20:B20"/>
  </mergeCells>
  <pageMargins left="0.74803149606299213" right="0.19685039370078741" top="1.3779527559055118" bottom="0.43307086614173229" header="1.1023622047244095" footer="0.19685039370078741"/>
  <pageSetup paperSize="9" scale="84" fitToHeight="0" orientation="landscape" useFirstPageNumber="1" r:id="rId1"/>
  <headerFooter alignWithMargins="0">
    <oddFooter>&amp;C&amp;"Arial Narrow,обычный"&amp;7&amp;P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C31"/>
  <sheetViews>
    <sheetView view="pageBreakPreview" topLeftCell="T1" zoomScaleNormal="126" zoomScaleSheetLayoutView="100" workbookViewId="0">
      <pane ySplit="12" topLeftCell="A13" activePane="bottomLeft" state="frozen"/>
      <selection pane="bottomLeft" activeCell="V1" sqref="V1"/>
    </sheetView>
  </sheetViews>
  <sheetFormatPr defaultColWidth="9.33203125" defaultRowHeight="13.2"/>
  <cols>
    <col min="1" max="1" width="4.109375" style="9" customWidth="1"/>
    <col min="2" max="2" width="35.77734375" style="9" customWidth="1"/>
    <col min="3" max="3" width="10.44140625" style="9" hidden="1" customWidth="1"/>
    <col min="4" max="4" width="9.44140625" style="9" hidden="1" customWidth="1"/>
    <col min="5" max="5" width="11.6640625" style="7" hidden="1" customWidth="1"/>
    <col min="6" max="6" width="9.6640625" style="7" hidden="1" customWidth="1"/>
    <col min="7" max="7" width="11.33203125" style="7" customWidth="1"/>
    <col min="8" max="8" width="9.77734375" style="7" customWidth="1"/>
    <col min="9" max="9" width="10.33203125" style="7" customWidth="1"/>
    <col min="10" max="10" width="7.6640625" style="84" hidden="1" customWidth="1"/>
    <col min="11" max="11" width="10.109375" style="7" customWidth="1"/>
    <col min="12" max="12" width="8" style="84" hidden="1" customWidth="1"/>
    <col min="13" max="13" width="8.44140625" style="7" customWidth="1"/>
    <col min="14" max="14" width="6.44140625" style="84" hidden="1" customWidth="1"/>
    <col min="15" max="15" width="9" style="7" customWidth="1"/>
    <col min="16" max="16" width="7" style="84" hidden="1" customWidth="1"/>
    <col min="17" max="17" width="8.44140625" style="7" customWidth="1"/>
    <col min="18" max="18" width="6.33203125" style="84" hidden="1" customWidth="1"/>
    <col min="19" max="19" width="9.77734375" style="7" customWidth="1"/>
    <col min="20" max="20" width="3.33203125" style="86" customWidth="1"/>
    <col min="21" max="21" width="10" style="10" customWidth="1"/>
    <col min="22" max="22" width="8.109375" style="10" customWidth="1"/>
    <col min="23" max="23" width="7.77734375" style="7" customWidth="1"/>
    <col min="24" max="24" width="11.33203125" style="7" customWidth="1"/>
    <col min="25" max="25" width="5.77734375" style="10" customWidth="1"/>
    <col min="26" max="26" width="7.44140625" style="10" customWidth="1"/>
    <col min="27" max="27" width="7.33203125" style="10" customWidth="1"/>
    <col min="28" max="28" width="9.6640625" style="10" customWidth="1"/>
    <col min="29" max="29" width="4.33203125" style="10" customWidth="1"/>
    <col min="30" max="30" width="3.77734375" style="10" customWidth="1"/>
    <col min="31" max="31" width="4" style="10" customWidth="1"/>
    <col min="32" max="32" width="3.77734375" style="10" customWidth="1"/>
    <col min="33" max="34" width="4.44140625" style="10" customWidth="1"/>
    <col min="35" max="35" width="10.33203125" style="10" customWidth="1"/>
    <col min="36" max="36" width="9.77734375" style="10" customWidth="1"/>
    <col min="37" max="37" width="9.6640625" style="10" customWidth="1"/>
    <col min="38" max="38" width="7.6640625" style="10" customWidth="1"/>
    <col min="39" max="39" width="12" style="9" hidden="1" customWidth="1"/>
    <col min="40" max="40" width="8.33203125" style="62" hidden="1" customWidth="1"/>
    <col min="41" max="41" width="13.6640625" style="62" hidden="1" customWidth="1"/>
    <col min="42" max="46" width="14" style="62" hidden="1" customWidth="1"/>
    <col min="47" max="47" width="9.44140625" style="62" hidden="1" customWidth="1"/>
    <col min="48" max="48" width="9" style="62" hidden="1" customWidth="1"/>
    <col min="49" max="49" width="8.44140625" style="62" hidden="1" customWidth="1"/>
    <col min="50" max="51" width="14" style="62" hidden="1" customWidth="1"/>
    <col min="52" max="52" width="8.33203125" style="62" hidden="1" customWidth="1"/>
    <col min="53" max="53" width="8.6640625" style="62" hidden="1" customWidth="1"/>
    <col min="54" max="57" width="9.44140625" style="9" hidden="1" customWidth="1"/>
    <col min="58" max="58" width="10" style="9" hidden="1" customWidth="1"/>
    <col min="59" max="63" width="9.44140625" style="9" hidden="1" customWidth="1"/>
    <col min="64" max="76" width="9.33203125" style="9" hidden="1" customWidth="1"/>
    <col min="77" max="77" width="9.33203125" style="118" hidden="1" customWidth="1"/>
    <col min="78" max="78" width="9.44140625" style="118" hidden="1" customWidth="1"/>
    <col min="79" max="79" width="10.6640625" style="9" hidden="1" customWidth="1"/>
    <col min="80" max="81" width="9.33203125" style="9" hidden="1" customWidth="1"/>
    <col min="82" max="82" width="0" style="9" hidden="1" customWidth="1"/>
    <col min="83" max="16384" width="9.33203125" style="9"/>
  </cols>
  <sheetData>
    <row r="1" spans="1:81" s="18" customFormat="1" ht="47.25" customHeight="1">
      <c r="B1" s="109"/>
      <c r="C1" s="64"/>
      <c r="D1" s="64"/>
      <c r="E1" s="120"/>
      <c r="F1" s="120"/>
      <c r="G1" s="125"/>
      <c r="H1" s="62"/>
      <c r="I1" s="62"/>
      <c r="J1" s="83"/>
      <c r="K1" s="120"/>
      <c r="L1" s="83"/>
      <c r="M1" s="120"/>
      <c r="N1" s="83"/>
      <c r="O1" s="120"/>
      <c r="P1" s="83"/>
      <c r="Q1" s="120"/>
      <c r="R1" s="83"/>
      <c r="S1" s="120"/>
      <c r="T1" s="63"/>
      <c r="U1" s="66"/>
      <c r="V1" s="66"/>
      <c r="W1" s="66"/>
      <c r="Y1" s="67"/>
      <c r="Z1" s="67"/>
      <c r="AB1" s="67"/>
      <c r="AC1" s="67"/>
      <c r="AD1" s="67"/>
      <c r="AE1" s="67"/>
      <c r="AF1" s="67"/>
      <c r="AG1" s="67"/>
      <c r="AH1" s="67"/>
      <c r="AI1" s="181" t="s">
        <v>186</v>
      </c>
      <c r="AJ1" s="181"/>
      <c r="AK1" s="181"/>
      <c r="AL1" s="181"/>
      <c r="BD1" s="68"/>
      <c r="BE1" s="221"/>
      <c r="BF1" s="221"/>
      <c r="BG1" s="221"/>
      <c r="BH1" s="221"/>
      <c r="BI1" s="221"/>
      <c r="BJ1" s="221"/>
      <c r="BK1" s="221"/>
      <c r="BY1" s="71"/>
      <c r="BZ1" s="71"/>
    </row>
    <row r="2" spans="1:81" s="131" customFormat="1" ht="45.75" customHeight="1">
      <c r="AB2" s="181" t="s">
        <v>187</v>
      </c>
      <c r="AC2" s="181"/>
      <c r="AD2" s="181"/>
      <c r="AE2" s="181"/>
      <c r="AF2" s="181"/>
      <c r="AG2" s="181"/>
      <c r="AH2" s="181"/>
      <c r="AI2" s="181"/>
      <c r="AJ2" s="181"/>
      <c r="AK2" s="181"/>
      <c r="AL2" s="181"/>
    </row>
    <row r="3" spans="1:81" s="18" customFormat="1" ht="12.75" customHeight="1">
      <c r="A3" s="129"/>
      <c r="B3" s="109"/>
      <c r="C3" s="129"/>
      <c r="D3" s="129"/>
      <c r="E3" s="129"/>
      <c r="F3" s="129"/>
      <c r="G3" s="130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BY3" s="71"/>
      <c r="BZ3" s="71"/>
    </row>
    <row r="4" spans="1:81" s="18" customFormat="1" ht="12" customHeight="1">
      <c r="A4" s="175" t="s">
        <v>175</v>
      </c>
      <c r="B4" s="175"/>
      <c r="C4" s="245"/>
      <c r="D4" s="245"/>
      <c r="E4" s="245"/>
      <c r="F4" s="245"/>
      <c r="G4" s="17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245"/>
      <c r="AE4" s="245"/>
      <c r="AF4" s="245"/>
      <c r="AG4" s="245"/>
      <c r="AH4" s="245"/>
      <c r="AI4" s="245"/>
      <c r="AJ4" s="175"/>
      <c r="AK4" s="175"/>
      <c r="AL4" s="245"/>
      <c r="BY4" s="71"/>
      <c r="BZ4" s="71"/>
    </row>
    <row r="5" spans="1:81" s="18" customFormat="1" ht="12" customHeight="1">
      <c r="A5" s="110"/>
      <c r="B5" s="110"/>
      <c r="C5" s="110"/>
      <c r="D5" s="110"/>
      <c r="E5" s="110"/>
      <c r="F5" s="110"/>
      <c r="G5" s="127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85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N5" s="110"/>
      <c r="AO5" s="110"/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Y5" s="111"/>
      <c r="BZ5" s="111"/>
    </row>
    <row r="6" spans="1:81" ht="21" customHeight="1">
      <c r="A6" s="195" t="s">
        <v>114</v>
      </c>
      <c r="B6" s="195" t="s">
        <v>7</v>
      </c>
      <c r="C6" s="246" t="s">
        <v>123</v>
      </c>
      <c r="D6" s="246" t="s">
        <v>141</v>
      </c>
      <c r="E6" s="140"/>
      <c r="F6" s="140"/>
      <c r="G6" s="216" t="s">
        <v>32</v>
      </c>
      <c r="H6" s="182" t="s">
        <v>78</v>
      </c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97" t="s">
        <v>33</v>
      </c>
      <c r="AF6" s="198"/>
      <c r="AG6" s="198"/>
      <c r="AH6" s="198"/>
      <c r="AI6" s="198"/>
      <c r="AJ6" s="198"/>
      <c r="AK6" s="198"/>
      <c r="AL6" s="199"/>
      <c r="AN6" s="222" t="s">
        <v>127</v>
      </c>
      <c r="AO6" s="223"/>
      <c r="AP6" s="223"/>
      <c r="AQ6" s="223"/>
      <c r="AR6" s="223"/>
      <c r="AS6" s="223"/>
      <c r="AT6" s="223"/>
      <c r="AU6" s="223"/>
      <c r="AV6" s="223"/>
      <c r="AW6" s="223"/>
      <c r="AX6" s="223"/>
      <c r="AY6" s="224"/>
      <c r="AZ6" s="191" t="s">
        <v>142</v>
      </c>
      <c r="BA6" s="191"/>
      <c r="BB6" s="191"/>
      <c r="BC6" s="191"/>
      <c r="BD6" s="191"/>
      <c r="BE6" s="191"/>
      <c r="BF6" s="191"/>
      <c r="BG6" s="191"/>
      <c r="BH6" s="191"/>
      <c r="BI6" s="191"/>
      <c r="BJ6" s="191"/>
      <c r="BK6" s="191"/>
      <c r="BL6" s="191" t="s">
        <v>158</v>
      </c>
      <c r="BM6" s="191"/>
      <c r="BN6" s="191"/>
      <c r="BO6" s="191"/>
      <c r="BP6" s="191"/>
      <c r="BQ6" s="191"/>
      <c r="BR6" s="191"/>
      <c r="BS6" s="191"/>
      <c r="BT6" s="191"/>
      <c r="BU6" s="191"/>
      <c r="BV6" s="191"/>
      <c r="BW6" s="191"/>
      <c r="BY6" s="217" t="s">
        <v>160</v>
      </c>
      <c r="BZ6" s="217" t="s">
        <v>161</v>
      </c>
      <c r="CA6" s="191" t="s">
        <v>162</v>
      </c>
      <c r="CB6" s="191" t="s">
        <v>163</v>
      </c>
      <c r="CC6" s="191" t="s">
        <v>164</v>
      </c>
    </row>
    <row r="7" spans="1:81" ht="21" customHeight="1">
      <c r="A7" s="225"/>
      <c r="B7" s="225"/>
      <c r="C7" s="247"/>
      <c r="D7" s="247"/>
      <c r="E7" s="141"/>
      <c r="F7" s="141"/>
      <c r="G7" s="217"/>
      <c r="H7" s="197" t="s">
        <v>128</v>
      </c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9"/>
      <c r="T7" s="239" t="s">
        <v>35</v>
      </c>
      <c r="U7" s="231"/>
      <c r="V7" s="239" t="s">
        <v>36</v>
      </c>
      <c r="W7" s="240"/>
      <c r="X7" s="241"/>
      <c r="Y7" s="239" t="s">
        <v>37</v>
      </c>
      <c r="Z7" s="231"/>
      <c r="AA7" s="239" t="s">
        <v>38</v>
      </c>
      <c r="AB7" s="231"/>
      <c r="AC7" s="239" t="s">
        <v>39</v>
      </c>
      <c r="AD7" s="231"/>
      <c r="AE7" s="230" t="s">
        <v>1</v>
      </c>
      <c r="AF7" s="231"/>
      <c r="AG7" s="230" t="s">
        <v>129</v>
      </c>
      <c r="AH7" s="231"/>
      <c r="AI7" s="236" t="s">
        <v>130</v>
      </c>
      <c r="AJ7" s="236" t="s">
        <v>131</v>
      </c>
      <c r="AK7" s="236" t="s">
        <v>132</v>
      </c>
      <c r="AL7" s="236" t="s">
        <v>4</v>
      </c>
      <c r="AN7" s="219" t="s">
        <v>143</v>
      </c>
      <c r="AO7" s="219" t="s">
        <v>144</v>
      </c>
      <c r="AP7" s="219" t="s">
        <v>145</v>
      </c>
      <c r="AQ7" s="219" t="s">
        <v>146</v>
      </c>
      <c r="AR7" s="219" t="s">
        <v>147</v>
      </c>
      <c r="AS7" s="219" t="s">
        <v>148</v>
      </c>
      <c r="AT7" s="219" t="s">
        <v>149</v>
      </c>
      <c r="AU7" s="219" t="s">
        <v>150</v>
      </c>
      <c r="AV7" s="219" t="s">
        <v>151</v>
      </c>
      <c r="AW7" s="219" t="s">
        <v>152</v>
      </c>
      <c r="AX7" s="219" t="s">
        <v>153</v>
      </c>
      <c r="AY7" s="219" t="s">
        <v>154</v>
      </c>
      <c r="AZ7" s="219" t="s">
        <v>143</v>
      </c>
      <c r="BA7" s="219" t="s">
        <v>144</v>
      </c>
      <c r="BB7" s="219" t="s">
        <v>145</v>
      </c>
      <c r="BC7" s="219" t="s">
        <v>146</v>
      </c>
      <c r="BD7" s="219" t="s">
        <v>147</v>
      </c>
      <c r="BE7" s="219" t="s">
        <v>148</v>
      </c>
      <c r="BF7" s="219" t="s">
        <v>149</v>
      </c>
      <c r="BG7" s="219" t="s">
        <v>150</v>
      </c>
      <c r="BH7" s="219" t="s">
        <v>151</v>
      </c>
      <c r="BI7" s="219" t="s">
        <v>152</v>
      </c>
      <c r="BJ7" s="219" t="s">
        <v>153</v>
      </c>
      <c r="BK7" s="219" t="s">
        <v>154</v>
      </c>
      <c r="BL7" s="207" t="s">
        <v>143</v>
      </c>
      <c r="BM7" s="207" t="s">
        <v>144</v>
      </c>
      <c r="BN7" s="207" t="s">
        <v>145</v>
      </c>
      <c r="BO7" s="207" t="s">
        <v>146</v>
      </c>
      <c r="BP7" s="207" t="s">
        <v>147</v>
      </c>
      <c r="BQ7" s="207" t="s">
        <v>148</v>
      </c>
      <c r="BR7" s="207" t="s">
        <v>149</v>
      </c>
      <c r="BS7" s="207" t="s">
        <v>150</v>
      </c>
      <c r="BT7" s="207" t="s">
        <v>151</v>
      </c>
      <c r="BU7" s="207" t="s">
        <v>152</v>
      </c>
      <c r="BV7" s="207" t="s">
        <v>153</v>
      </c>
      <c r="BW7" s="207" t="s">
        <v>154</v>
      </c>
      <c r="BY7" s="217"/>
      <c r="BZ7" s="217"/>
      <c r="CA7" s="191"/>
      <c r="CB7" s="191"/>
      <c r="CC7" s="191"/>
    </row>
    <row r="8" spans="1:81" ht="78" customHeight="1">
      <c r="A8" s="225"/>
      <c r="B8" s="225"/>
      <c r="C8" s="248"/>
      <c r="D8" s="248"/>
      <c r="E8" s="141"/>
      <c r="F8" s="141"/>
      <c r="G8" s="218"/>
      <c r="H8" s="143" t="s">
        <v>133</v>
      </c>
      <c r="I8" s="143" t="s">
        <v>165</v>
      </c>
      <c r="J8" s="234" t="s">
        <v>166</v>
      </c>
      <c r="K8" s="235"/>
      <c r="L8" s="234" t="s">
        <v>167</v>
      </c>
      <c r="M8" s="235"/>
      <c r="N8" s="234" t="s">
        <v>168</v>
      </c>
      <c r="O8" s="235"/>
      <c r="P8" s="234" t="s">
        <v>169</v>
      </c>
      <c r="Q8" s="235"/>
      <c r="R8" s="234" t="s">
        <v>170</v>
      </c>
      <c r="S8" s="235"/>
      <c r="T8" s="232"/>
      <c r="U8" s="233"/>
      <c r="V8" s="242"/>
      <c r="W8" s="243"/>
      <c r="X8" s="244"/>
      <c r="Y8" s="232"/>
      <c r="Z8" s="233"/>
      <c r="AA8" s="232"/>
      <c r="AB8" s="233"/>
      <c r="AC8" s="232"/>
      <c r="AD8" s="233"/>
      <c r="AE8" s="232"/>
      <c r="AF8" s="233"/>
      <c r="AG8" s="232"/>
      <c r="AH8" s="233"/>
      <c r="AI8" s="249"/>
      <c r="AJ8" s="238"/>
      <c r="AK8" s="238"/>
      <c r="AL8" s="238"/>
      <c r="AN8" s="220"/>
      <c r="AO8" s="220"/>
      <c r="AP8" s="220"/>
      <c r="AQ8" s="220"/>
      <c r="AR8" s="220"/>
      <c r="AS8" s="220"/>
      <c r="AT8" s="220"/>
      <c r="AU8" s="220"/>
      <c r="AV8" s="220"/>
      <c r="AW8" s="220"/>
      <c r="AX8" s="220"/>
      <c r="AY8" s="220"/>
      <c r="AZ8" s="220"/>
      <c r="BA8" s="220"/>
      <c r="BB8" s="220"/>
      <c r="BC8" s="220"/>
      <c r="BD8" s="220"/>
      <c r="BE8" s="220"/>
      <c r="BF8" s="220"/>
      <c r="BG8" s="220"/>
      <c r="BH8" s="220"/>
      <c r="BI8" s="220"/>
      <c r="BJ8" s="220"/>
      <c r="BK8" s="220"/>
      <c r="BL8" s="207"/>
      <c r="BM8" s="207"/>
      <c r="BN8" s="207"/>
      <c r="BO8" s="207"/>
      <c r="BP8" s="207"/>
      <c r="BQ8" s="207"/>
      <c r="BR8" s="207"/>
      <c r="BS8" s="207"/>
      <c r="BT8" s="207"/>
      <c r="BU8" s="207"/>
      <c r="BV8" s="207"/>
      <c r="BW8" s="207"/>
      <c r="BY8" s="217"/>
      <c r="BZ8" s="217"/>
      <c r="CA8" s="191"/>
      <c r="CB8" s="191"/>
      <c r="CC8" s="191"/>
    </row>
    <row r="9" spans="1:81" ht="9" customHeight="1">
      <c r="A9" s="225"/>
      <c r="B9" s="225"/>
      <c r="C9" s="202" t="s">
        <v>79</v>
      </c>
      <c r="D9" s="202" t="s">
        <v>79</v>
      </c>
      <c r="E9" s="141"/>
      <c r="F9" s="141"/>
      <c r="G9" s="216" t="s">
        <v>12</v>
      </c>
      <c r="H9" s="202" t="s">
        <v>12</v>
      </c>
      <c r="I9" s="202" t="s">
        <v>12</v>
      </c>
      <c r="J9" s="202" t="s">
        <v>134</v>
      </c>
      <c r="K9" s="202" t="s">
        <v>12</v>
      </c>
      <c r="L9" s="202" t="s">
        <v>134</v>
      </c>
      <c r="M9" s="202" t="s">
        <v>12</v>
      </c>
      <c r="N9" s="202" t="s">
        <v>134</v>
      </c>
      <c r="O9" s="202" t="s">
        <v>12</v>
      </c>
      <c r="P9" s="202" t="s">
        <v>134</v>
      </c>
      <c r="Q9" s="202" t="s">
        <v>12</v>
      </c>
      <c r="R9" s="202" t="s">
        <v>134</v>
      </c>
      <c r="S9" s="202" t="s">
        <v>12</v>
      </c>
      <c r="T9" s="227" t="s">
        <v>40</v>
      </c>
      <c r="U9" s="195" t="s">
        <v>12</v>
      </c>
      <c r="V9" s="236" t="s">
        <v>159</v>
      </c>
      <c r="W9" s="216" t="s">
        <v>79</v>
      </c>
      <c r="X9" s="216" t="s">
        <v>12</v>
      </c>
      <c r="Y9" s="195" t="s">
        <v>79</v>
      </c>
      <c r="Z9" s="195" t="s">
        <v>12</v>
      </c>
      <c r="AA9" s="195" t="s">
        <v>79</v>
      </c>
      <c r="AB9" s="195" t="s">
        <v>12</v>
      </c>
      <c r="AC9" s="195" t="s">
        <v>80</v>
      </c>
      <c r="AD9" s="195" t="s">
        <v>12</v>
      </c>
      <c r="AE9" s="195" t="s">
        <v>79</v>
      </c>
      <c r="AF9" s="195" t="s">
        <v>12</v>
      </c>
      <c r="AG9" s="195" t="s">
        <v>79</v>
      </c>
      <c r="AH9" s="195" t="s">
        <v>12</v>
      </c>
      <c r="AI9" s="195" t="s">
        <v>12</v>
      </c>
      <c r="AJ9" s="195" t="s">
        <v>12</v>
      </c>
      <c r="AK9" s="195" t="s">
        <v>12</v>
      </c>
      <c r="AL9" s="195" t="s">
        <v>12</v>
      </c>
      <c r="AN9" s="216" t="s">
        <v>135</v>
      </c>
      <c r="AO9" s="216" t="s">
        <v>136</v>
      </c>
      <c r="AP9" s="216" t="s">
        <v>136</v>
      </c>
      <c r="AQ9" s="216" t="s">
        <v>136</v>
      </c>
      <c r="AR9" s="216" t="s">
        <v>136</v>
      </c>
      <c r="AS9" s="216" t="s">
        <v>136</v>
      </c>
      <c r="AT9" s="216" t="s">
        <v>137</v>
      </c>
      <c r="AU9" s="216" t="s">
        <v>135</v>
      </c>
      <c r="AV9" s="216" t="s">
        <v>135</v>
      </c>
      <c r="AW9" s="216" t="s">
        <v>135</v>
      </c>
      <c r="AX9" s="216" t="s">
        <v>135</v>
      </c>
      <c r="AY9" s="216" t="s">
        <v>135</v>
      </c>
      <c r="AZ9" s="216" t="s">
        <v>135</v>
      </c>
      <c r="BA9" s="216" t="s">
        <v>136</v>
      </c>
      <c r="BB9" s="216" t="s">
        <v>136</v>
      </c>
      <c r="BC9" s="216" t="s">
        <v>136</v>
      </c>
      <c r="BD9" s="216" t="s">
        <v>136</v>
      </c>
      <c r="BE9" s="216" t="s">
        <v>136</v>
      </c>
      <c r="BF9" s="216" t="s">
        <v>155</v>
      </c>
      <c r="BG9" s="216" t="s">
        <v>135</v>
      </c>
      <c r="BH9" s="216" t="s">
        <v>135</v>
      </c>
      <c r="BI9" s="216" t="s">
        <v>135</v>
      </c>
      <c r="BJ9" s="216" t="s">
        <v>135</v>
      </c>
      <c r="BK9" s="216" t="s">
        <v>135</v>
      </c>
      <c r="BL9" s="191" t="s">
        <v>135</v>
      </c>
      <c r="BM9" s="191" t="s">
        <v>136</v>
      </c>
      <c r="BN9" s="191" t="s">
        <v>136</v>
      </c>
      <c r="BO9" s="191" t="s">
        <v>136</v>
      </c>
      <c r="BP9" s="191" t="s">
        <v>136</v>
      </c>
      <c r="BQ9" s="191" t="s">
        <v>136</v>
      </c>
      <c r="BR9" s="191" t="s">
        <v>155</v>
      </c>
      <c r="BS9" s="191" t="s">
        <v>135</v>
      </c>
      <c r="BT9" s="191" t="s">
        <v>135</v>
      </c>
      <c r="BU9" s="191" t="s">
        <v>135</v>
      </c>
      <c r="BV9" s="191" t="s">
        <v>135</v>
      </c>
      <c r="BW9" s="191" t="s">
        <v>135</v>
      </c>
      <c r="BY9" s="217"/>
      <c r="BZ9" s="217"/>
      <c r="CA9" s="191"/>
      <c r="CB9" s="191"/>
      <c r="CC9" s="191"/>
    </row>
    <row r="10" spans="1:81" ht="9.75" customHeight="1">
      <c r="A10" s="225"/>
      <c r="B10" s="225"/>
      <c r="C10" s="226"/>
      <c r="D10" s="226"/>
      <c r="E10" s="141"/>
      <c r="F10" s="141"/>
      <c r="G10" s="217"/>
      <c r="H10" s="226"/>
      <c r="I10" s="226"/>
      <c r="J10" s="226"/>
      <c r="K10" s="226"/>
      <c r="L10" s="226"/>
      <c r="M10" s="226"/>
      <c r="N10" s="226"/>
      <c r="O10" s="226"/>
      <c r="P10" s="226"/>
      <c r="Q10" s="226"/>
      <c r="R10" s="226"/>
      <c r="S10" s="226"/>
      <c r="T10" s="228"/>
      <c r="U10" s="225"/>
      <c r="V10" s="237"/>
      <c r="W10" s="217"/>
      <c r="X10" s="217"/>
      <c r="Y10" s="225"/>
      <c r="Z10" s="225"/>
      <c r="AA10" s="225"/>
      <c r="AB10" s="225"/>
      <c r="AC10" s="225"/>
      <c r="AD10" s="225"/>
      <c r="AE10" s="225"/>
      <c r="AF10" s="225"/>
      <c r="AG10" s="225"/>
      <c r="AH10" s="225"/>
      <c r="AI10" s="225"/>
      <c r="AJ10" s="225"/>
      <c r="AK10" s="225"/>
      <c r="AL10" s="225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  <c r="BI10" s="217"/>
      <c r="BJ10" s="217"/>
      <c r="BK10" s="217"/>
      <c r="BL10" s="191"/>
      <c r="BM10" s="191"/>
      <c r="BN10" s="191"/>
      <c r="BO10" s="191"/>
      <c r="BP10" s="191"/>
      <c r="BQ10" s="191"/>
      <c r="BR10" s="191"/>
      <c r="BS10" s="191"/>
      <c r="BT10" s="191"/>
      <c r="BU10" s="191"/>
      <c r="BV10" s="191"/>
      <c r="BW10" s="191"/>
      <c r="BY10" s="217"/>
      <c r="BZ10" s="217"/>
      <c r="CA10" s="191"/>
      <c r="CB10" s="191"/>
      <c r="CC10" s="191"/>
    </row>
    <row r="11" spans="1:81" ht="25.5" customHeight="1">
      <c r="A11" s="196"/>
      <c r="B11" s="196"/>
      <c r="C11" s="203"/>
      <c r="D11" s="203"/>
      <c r="E11" s="142"/>
      <c r="F11" s="142"/>
      <c r="G11" s="218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229"/>
      <c r="U11" s="196"/>
      <c r="V11" s="238"/>
      <c r="W11" s="218"/>
      <c r="X11" s="218"/>
      <c r="Y11" s="196"/>
      <c r="Z11" s="196"/>
      <c r="AA11" s="196"/>
      <c r="AB11" s="196"/>
      <c r="AC11" s="196"/>
      <c r="AD11" s="196"/>
      <c r="AE11" s="196"/>
      <c r="AF11" s="196"/>
      <c r="AG11" s="196"/>
      <c r="AH11" s="196"/>
      <c r="AI11" s="196"/>
      <c r="AJ11" s="196"/>
      <c r="AK11" s="196"/>
      <c r="AL11" s="196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  <c r="BI11" s="218"/>
      <c r="BJ11" s="218"/>
      <c r="BK11" s="218"/>
      <c r="BL11" s="191"/>
      <c r="BM11" s="191"/>
      <c r="BN11" s="191"/>
      <c r="BO11" s="191"/>
      <c r="BP11" s="191"/>
      <c r="BQ11" s="191"/>
      <c r="BR11" s="191"/>
      <c r="BS11" s="191"/>
      <c r="BT11" s="191"/>
      <c r="BU11" s="191"/>
      <c r="BV11" s="191"/>
      <c r="BW11" s="191"/>
      <c r="BY11" s="218"/>
      <c r="BZ11" s="218"/>
      <c r="CA11" s="191"/>
      <c r="CB11" s="191"/>
      <c r="CC11" s="191"/>
    </row>
    <row r="12" spans="1:81" ht="12" customHeight="1">
      <c r="A12" s="135" t="s">
        <v>13</v>
      </c>
      <c r="B12" s="135" t="s">
        <v>14</v>
      </c>
      <c r="C12" s="135"/>
      <c r="D12" s="135"/>
      <c r="E12" s="135"/>
      <c r="F12" s="135"/>
      <c r="G12" s="135">
        <v>3</v>
      </c>
      <c r="H12" s="135">
        <v>4</v>
      </c>
      <c r="I12" s="135">
        <v>5</v>
      </c>
      <c r="J12" s="135"/>
      <c r="K12" s="135">
        <v>6</v>
      </c>
      <c r="L12" s="135"/>
      <c r="M12" s="135">
        <v>7</v>
      </c>
      <c r="N12" s="135"/>
      <c r="O12" s="135">
        <v>8</v>
      </c>
      <c r="P12" s="135"/>
      <c r="Q12" s="135">
        <v>9</v>
      </c>
      <c r="R12" s="135"/>
      <c r="S12" s="135">
        <v>10</v>
      </c>
      <c r="T12" s="135">
        <v>11</v>
      </c>
      <c r="U12" s="135">
        <v>12</v>
      </c>
      <c r="V12" s="135">
        <v>13</v>
      </c>
      <c r="W12" s="135">
        <v>14</v>
      </c>
      <c r="X12" s="135">
        <v>15</v>
      </c>
      <c r="Y12" s="135">
        <v>16</v>
      </c>
      <c r="Z12" s="135">
        <v>17</v>
      </c>
      <c r="AA12" s="135">
        <v>18</v>
      </c>
      <c r="AB12" s="135">
        <v>19</v>
      </c>
      <c r="AC12" s="135">
        <v>20</v>
      </c>
      <c r="AD12" s="135">
        <v>21</v>
      </c>
      <c r="AE12" s="135">
        <v>22</v>
      </c>
      <c r="AF12" s="135">
        <v>23</v>
      </c>
      <c r="AG12" s="135">
        <v>24</v>
      </c>
      <c r="AH12" s="135">
        <v>25</v>
      </c>
      <c r="AI12" s="135">
        <v>26</v>
      </c>
      <c r="AJ12" s="135">
        <v>27</v>
      </c>
      <c r="AK12" s="135">
        <v>28</v>
      </c>
      <c r="AL12" s="135">
        <v>29</v>
      </c>
      <c r="AN12" s="135">
        <v>30</v>
      </c>
      <c r="AO12" s="135">
        <v>31</v>
      </c>
      <c r="AP12" s="135">
        <v>32</v>
      </c>
      <c r="AQ12" s="135">
        <v>33</v>
      </c>
      <c r="AR12" s="135">
        <v>34</v>
      </c>
      <c r="AS12" s="135">
        <v>35</v>
      </c>
      <c r="AT12" s="135">
        <v>41</v>
      </c>
      <c r="AU12" s="135">
        <v>42</v>
      </c>
      <c r="AV12" s="135">
        <v>43</v>
      </c>
      <c r="AW12" s="135">
        <v>44</v>
      </c>
      <c r="AX12" s="135">
        <v>45</v>
      </c>
      <c r="AY12" s="135">
        <v>46</v>
      </c>
      <c r="AZ12" s="135">
        <v>36</v>
      </c>
      <c r="BA12" s="135">
        <v>37</v>
      </c>
      <c r="BB12" s="135">
        <v>38</v>
      </c>
      <c r="BC12" s="135">
        <v>39</v>
      </c>
      <c r="BD12" s="135">
        <v>40</v>
      </c>
      <c r="BE12" s="135">
        <v>41</v>
      </c>
      <c r="BF12" s="135">
        <v>48</v>
      </c>
      <c r="BG12" s="135">
        <v>49</v>
      </c>
      <c r="BH12" s="135">
        <v>50</v>
      </c>
      <c r="BI12" s="135">
        <v>51</v>
      </c>
      <c r="BJ12" s="135">
        <v>52</v>
      </c>
      <c r="BK12" s="135">
        <v>53</v>
      </c>
      <c r="BL12" s="135">
        <v>42</v>
      </c>
      <c r="BM12" s="135">
        <v>43</v>
      </c>
      <c r="BN12" s="135">
        <v>44</v>
      </c>
      <c r="BO12" s="135">
        <v>45</v>
      </c>
      <c r="BP12" s="135">
        <v>46</v>
      </c>
      <c r="BQ12" s="135">
        <v>47</v>
      </c>
      <c r="BR12" s="135">
        <v>60</v>
      </c>
      <c r="BS12" s="135">
        <v>61</v>
      </c>
      <c r="BT12" s="135">
        <v>62</v>
      </c>
      <c r="BU12" s="135">
        <v>63</v>
      </c>
      <c r="BV12" s="135">
        <v>64</v>
      </c>
      <c r="BW12" s="135">
        <v>65</v>
      </c>
      <c r="BY12" s="113"/>
      <c r="BZ12" s="113"/>
      <c r="CA12" s="113"/>
      <c r="CB12" s="113"/>
    </row>
    <row r="13" spans="1:81" s="18" customFormat="1" ht="15" customHeight="1">
      <c r="A13" s="250" t="s">
        <v>118</v>
      </c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1"/>
      <c r="O13" s="251"/>
      <c r="P13" s="251"/>
      <c r="Q13" s="251"/>
      <c r="R13" s="251"/>
      <c r="S13" s="251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  <c r="AD13" s="251"/>
      <c r="AE13" s="251"/>
      <c r="AF13" s="251"/>
      <c r="AG13" s="251"/>
      <c r="AH13" s="251"/>
      <c r="AI13" s="251"/>
      <c r="AJ13" s="251"/>
      <c r="AK13" s="251"/>
      <c r="AL13" s="251"/>
      <c r="AM13" s="88"/>
      <c r="BL13" s="213"/>
      <c r="BM13" s="214"/>
      <c r="BN13" s="214"/>
      <c r="BO13" s="214"/>
      <c r="BP13" s="214"/>
      <c r="BQ13" s="214"/>
      <c r="BR13" s="214"/>
      <c r="BS13" s="214"/>
      <c r="BT13" s="214"/>
      <c r="BU13" s="214"/>
      <c r="BV13" s="214"/>
      <c r="BW13" s="215"/>
      <c r="BY13" s="242"/>
      <c r="BZ13" s="244"/>
      <c r="CA13" s="182"/>
      <c r="CB13" s="182"/>
      <c r="CC13" s="182"/>
    </row>
    <row r="14" spans="1:81" s="18" customFormat="1" ht="12" customHeight="1">
      <c r="A14" s="163" t="s">
        <v>53</v>
      </c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N14" s="121" t="e">
        <f>I14/'Приложение 1.1'!J12</f>
        <v>#DIV/0!</v>
      </c>
      <c r="AO14" s="121" t="e">
        <f t="shared" ref="AO14:AO22" si="0">K14/J14</f>
        <v>#DIV/0!</v>
      </c>
      <c r="AP14" s="137" t="e">
        <f t="shared" ref="AP14:AP22" si="1">M14/L14</f>
        <v>#DIV/0!</v>
      </c>
      <c r="AQ14" s="137" t="e">
        <f t="shared" ref="AQ14:AQ22" si="2">O14/N14</f>
        <v>#DIV/0!</v>
      </c>
      <c r="AR14" s="137" t="e">
        <f t="shared" ref="AR14:AR22" si="3">Q14/P14</f>
        <v>#DIV/0!</v>
      </c>
      <c r="AS14" s="137" t="e">
        <f t="shared" ref="AS14:AS22" si="4">S14/R14</f>
        <v>#DIV/0!</v>
      </c>
      <c r="AT14" s="137" t="e">
        <f t="shared" ref="AT14:AT22" si="5">U14/T14</f>
        <v>#DIV/0!</v>
      </c>
      <c r="AU14" s="137" t="e">
        <f t="shared" ref="AU14:AU22" si="6">X14/W14</f>
        <v>#DIV/0!</v>
      </c>
      <c r="AV14" s="137" t="e">
        <f t="shared" ref="AV14:AV22" si="7">Z14/Y14</f>
        <v>#DIV/0!</v>
      </c>
      <c r="AW14" s="121" t="e">
        <f t="shared" ref="AW14:AW22" si="8">AB14/AA14</f>
        <v>#DIV/0!</v>
      </c>
      <c r="AX14" s="137" t="e">
        <f t="shared" ref="AX14:AX22" si="9">AH14/AG14</f>
        <v>#DIV/0!</v>
      </c>
      <c r="AY14" s="121" t="e">
        <f>AI14/'Приложение 1.1'!J12</f>
        <v>#DIV/0!</v>
      </c>
      <c r="AZ14" s="121">
        <v>730.08</v>
      </c>
      <c r="BA14" s="121">
        <v>2070.12</v>
      </c>
      <c r="BB14" s="121">
        <v>848.92</v>
      </c>
      <c r="BC14" s="121">
        <v>819.73</v>
      </c>
      <c r="BD14" s="121">
        <v>611.5</v>
      </c>
      <c r="BE14" s="121">
        <v>1080.04</v>
      </c>
      <c r="BF14" s="121">
        <v>2671800.0099999998</v>
      </c>
      <c r="BG14" s="121">
        <f t="shared" ref="BG14:BG22" si="10">IF(V14="ПК",4607.6,4422.85)</f>
        <v>4422.8500000000004</v>
      </c>
      <c r="BH14" s="121">
        <v>8748.57</v>
      </c>
      <c r="BI14" s="121">
        <v>3389.61</v>
      </c>
      <c r="BJ14" s="121">
        <v>5995.76</v>
      </c>
      <c r="BK14" s="121">
        <v>548.62</v>
      </c>
      <c r="BL14" s="82" t="e">
        <f t="shared" ref="BL14:BL22" si="11">IF(AN14&gt;AZ14, "+", " ")</f>
        <v>#DIV/0!</v>
      </c>
      <c r="BM14" s="82" t="e">
        <f t="shared" ref="BM14:BM22" si="12">IF(AO14&gt;BA14, "+", " ")</f>
        <v>#DIV/0!</v>
      </c>
      <c r="BN14" s="82" t="e">
        <f t="shared" ref="BN14:BN22" si="13">IF(AP14&gt;BB14, "+", " ")</f>
        <v>#DIV/0!</v>
      </c>
      <c r="BO14" s="82" t="e">
        <f t="shared" ref="BO14:BO22" si="14">IF(AQ14&gt;BC14, "+", " ")</f>
        <v>#DIV/0!</v>
      </c>
      <c r="BP14" s="82" t="e">
        <f t="shared" ref="BP14:BP22" si="15">IF(AR14&gt;BD14, "+", " ")</f>
        <v>#DIV/0!</v>
      </c>
      <c r="BQ14" s="82" t="e">
        <f t="shared" ref="BQ14:BQ22" si="16">IF(AS14&gt;BE14, "+", " ")</f>
        <v>#DIV/0!</v>
      </c>
      <c r="BR14" s="82" t="e">
        <f t="shared" ref="BR14:BR22" si="17">IF(AT14&gt;BF14, "+", " ")</f>
        <v>#DIV/0!</v>
      </c>
      <c r="BS14" s="82" t="e">
        <f t="shared" ref="BS14:BS22" si="18">IF(AU14&gt;BG14, "+", " ")</f>
        <v>#DIV/0!</v>
      </c>
      <c r="BT14" s="82" t="e">
        <f t="shared" ref="BT14:BT22" si="19">IF(AV14&gt;BH14, "+", " ")</f>
        <v>#DIV/0!</v>
      </c>
      <c r="BU14" s="82" t="e">
        <f t="shared" ref="BU14:BU22" si="20">IF(AW14&gt;BI14, "+", " ")</f>
        <v>#DIV/0!</v>
      </c>
      <c r="BV14" s="82" t="e">
        <f t="shared" ref="BV14:BV22" si="21">IF(AX14&gt;BJ14, "+", " ")</f>
        <v>#DIV/0!</v>
      </c>
      <c r="BW14" s="82" t="e">
        <f t="shared" ref="BW14:BW22" si="22">IF(AY14&gt;BK14, "+", " ")</f>
        <v>#DIV/0!</v>
      </c>
      <c r="BY14" s="82" t="e">
        <f t="shared" ref="BY14:BY22" si="23">AJ14/G14*100</f>
        <v>#DIV/0!</v>
      </c>
      <c r="BZ14" s="123" t="e">
        <f t="shared" ref="BZ14:BZ22" si="24">AK14/G14*100</f>
        <v>#DIV/0!</v>
      </c>
      <c r="CA14" s="124" t="e">
        <f t="shared" ref="CA14:CA22" si="25">G14/W14</f>
        <v>#DIV/0!</v>
      </c>
      <c r="CB14" s="121">
        <f t="shared" ref="CB14:CB22" si="26">IF(V14="ПК",4814.95,4621.88)</f>
        <v>4621.88</v>
      </c>
      <c r="CC14" s="17" t="e">
        <f t="shared" ref="CC14:CC22" si="27">IF(CA14&gt;CB14, "+", " ")</f>
        <v>#DIV/0!</v>
      </c>
    </row>
    <row r="15" spans="1:81" s="18" customFormat="1" ht="9" customHeight="1">
      <c r="A15" s="134">
        <v>1</v>
      </c>
      <c r="B15" s="73" t="s">
        <v>97</v>
      </c>
      <c r="C15" s="114">
        <v>3227.4</v>
      </c>
      <c r="D15" s="115"/>
      <c r="E15" s="116"/>
      <c r="F15" s="116"/>
      <c r="G15" s="53">
        <f t="shared" ref="G15:G16" si="28">ROUND(H15+U15+X15+Z15+AB15+AD15+AF15+AH15+AI15+AJ15+AK15+AL15,2)</f>
        <v>4356453.3499999996</v>
      </c>
      <c r="H15" s="133">
        <f t="shared" ref="H15" si="29">I15+K15+M15+O15+Q15+S15</f>
        <v>0</v>
      </c>
      <c r="I15" s="56">
        <v>0</v>
      </c>
      <c r="J15" s="56">
        <v>0</v>
      </c>
      <c r="K15" s="56">
        <v>0</v>
      </c>
      <c r="L15" s="56">
        <v>0</v>
      </c>
      <c r="M15" s="56">
        <v>0</v>
      </c>
      <c r="N15" s="133">
        <v>0</v>
      </c>
      <c r="O15" s="133">
        <v>0</v>
      </c>
      <c r="P15" s="133">
        <v>0</v>
      </c>
      <c r="Q15" s="133">
        <v>0</v>
      </c>
      <c r="R15" s="133">
        <v>0</v>
      </c>
      <c r="S15" s="133">
        <v>0</v>
      </c>
      <c r="T15" s="43">
        <v>0</v>
      </c>
      <c r="U15" s="133">
        <v>0</v>
      </c>
      <c r="V15" s="116" t="s">
        <v>111</v>
      </c>
      <c r="W15" s="133">
        <v>1228.3</v>
      </c>
      <c r="X15" s="133">
        <v>4182399.47</v>
      </c>
      <c r="Y15" s="137">
        <v>0</v>
      </c>
      <c r="Z15" s="137">
        <v>0</v>
      </c>
      <c r="AA15" s="137">
        <v>0</v>
      </c>
      <c r="AB15" s="137">
        <v>0</v>
      </c>
      <c r="AC15" s="137">
        <v>0</v>
      </c>
      <c r="AD15" s="137">
        <v>0</v>
      </c>
      <c r="AE15" s="137">
        <v>0</v>
      </c>
      <c r="AF15" s="137">
        <v>0</v>
      </c>
      <c r="AG15" s="137">
        <v>0</v>
      </c>
      <c r="AH15" s="137">
        <v>0</v>
      </c>
      <c r="AI15" s="137">
        <v>0</v>
      </c>
      <c r="AJ15" s="137">
        <v>115841.88</v>
      </c>
      <c r="AK15" s="137">
        <v>58212</v>
      </c>
      <c r="AL15" s="137">
        <v>0</v>
      </c>
      <c r="AN15" s="121">
        <f>I15/'Приложение 1.1'!J13</f>
        <v>0</v>
      </c>
      <c r="AO15" s="121" t="e">
        <f t="shared" si="0"/>
        <v>#DIV/0!</v>
      </c>
      <c r="AP15" s="121" t="e">
        <f t="shared" si="1"/>
        <v>#DIV/0!</v>
      </c>
      <c r="AQ15" s="121" t="e">
        <f t="shared" si="2"/>
        <v>#DIV/0!</v>
      </c>
      <c r="AR15" s="121" t="e">
        <f t="shared" si="3"/>
        <v>#DIV/0!</v>
      </c>
      <c r="AS15" s="121" t="e">
        <f t="shared" si="4"/>
        <v>#DIV/0!</v>
      </c>
      <c r="AT15" s="121" t="e">
        <f t="shared" si="5"/>
        <v>#DIV/0!</v>
      </c>
      <c r="AU15" s="121">
        <f t="shared" si="6"/>
        <v>3405.0309126434913</v>
      </c>
      <c r="AV15" s="121" t="e">
        <f t="shared" si="7"/>
        <v>#DIV/0!</v>
      </c>
      <c r="AW15" s="121" t="e">
        <f t="shared" si="8"/>
        <v>#DIV/0!</v>
      </c>
      <c r="AX15" s="121" t="e">
        <f t="shared" si="9"/>
        <v>#DIV/0!</v>
      </c>
      <c r="AY15" s="121">
        <f>AI15/'Приложение 1.1'!J13</f>
        <v>0</v>
      </c>
      <c r="AZ15" s="121">
        <v>730.08</v>
      </c>
      <c r="BA15" s="121">
        <v>2070.12</v>
      </c>
      <c r="BB15" s="121">
        <v>848.92</v>
      </c>
      <c r="BC15" s="121">
        <v>819.73</v>
      </c>
      <c r="BD15" s="121">
        <v>611.5</v>
      </c>
      <c r="BE15" s="121">
        <v>1080.04</v>
      </c>
      <c r="BF15" s="121">
        <v>2671800.0099999998</v>
      </c>
      <c r="BG15" s="121">
        <f t="shared" si="10"/>
        <v>4422.8500000000004</v>
      </c>
      <c r="BH15" s="121">
        <v>8748.57</v>
      </c>
      <c r="BI15" s="121">
        <v>3389.61</v>
      </c>
      <c r="BJ15" s="121">
        <v>5995.76</v>
      </c>
      <c r="BK15" s="121">
        <v>548.62</v>
      </c>
      <c r="BL15" s="122" t="str">
        <f t="shared" si="11"/>
        <v/>
      </c>
      <c r="BM15" s="122" t="e">
        <f t="shared" si="12"/>
        <v>#DIV/0!</v>
      </c>
      <c r="BN15" s="122" t="e">
        <f t="shared" si="13"/>
        <v>#DIV/0!</v>
      </c>
      <c r="BO15" s="122" t="e">
        <f t="shared" si="14"/>
        <v>#DIV/0!</v>
      </c>
      <c r="BP15" s="122" t="e">
        <f t="shared" si="15"/>
        <v>#DIV/0!</v>
      </c>
      <c r="BQ15" s="122" t="e">
        <f t="shared" si="16"/>
        <v>#DIV/0!</v>
      </c>
      <c r="BR15" s="122" t="e">
        <f t="shared" si="17"/>
        <v>#DIV/0!</v>
      </c>
      <c r="BS15" s="122" t="str">
        <f t="shared" si="18"/>
        <v/>
      </c>
      <c r="BT15" s="122" t="e">
        <f t="shared" si="19"/>
        <v>#DIV/0!</v>
      </c>
      <c r="BU15" s="122" t="e">
        <f t="shared" si="20"/>
        <v>#DIV/0!</v>
      </c>
      <c r="BV15" s="122" t="e">
        <f t="shared" si="21"/>
        <v>#DIV/0!</v>
      </c>
      <c r="BW15" s="122" t="str">
        <f t="shared" si="22"/>
        <v/>
      </c>
      <c r="BY15" s="82">
        <f t="shared" si="23"/>
        <v>2.6590868923226281</v>
      </c>
      <c r="BZ15" s="123">
        <f t="shared" si="24"/>
        <v>1.3362245690063457</v>
      </c>
      <c r="CA15" s="124">
        <f t="shared" si="25"/>
        <v>3546.7339819262393</v>
      </c>
      <c r="CB15" s="121">
        <f t="shared" si="26"/>
        <v>4621.88</v>
      </c>
      <c r="CC15" s="17" t="str">
        <f t="shared" si="27"/>
        <v/>
      </c>
    </row>
    <row r="16" spans="1:81" s="18" customFormat="1" ht="9" customHeight="1">
      <c r="A16" s="134">
        <v>2</v>
      </c>
      <c r="B16" s="73" t="s">
        <v>98</v>
      </c>
      <c r="C16" s="114">
        <v>1975.9</v>
      </c>
      <c r="D16" s="115"/>
      <c r="E16" s="116"/>
      <c r="F16" s="116"/>
      <c r="G16" s="53">
        <f t="shared" si="28"/>
        <v>3164194.67</v>
      </c>
      <c r="H16" s="133">
        <f t="shared" ref="H16:H20" si="30">I16+K16+M16+O16+Q16+S16</f>
        <v>0</v>
      </c>
      <c r="I16" s="56">
        <v>0</v>
      </c>
      <c r="J16" s="56">
        <v>0</v>
      </c>
      <c r="K16" s="56">
        <v>0</v>
      </c>
      <c r="L16" s="56">
        <v>0</v>
      </c>
      <c r="M16" s="56">
        <v>0</v>
      </c>
      <c r="N16" s="133">
        <v>0</v>
      </c>
      <c r="O16" s="133">
        <v>0</v>
      </c>
      <c r="P16" s="133">
        <v>0</v>
      </c>
      <c r="Q16" s="133">
        <v>0</v>
      </c>
      <c r="R16" s="133">
        <v>0</v>
      </c>
      <c r="S16" s="133">
        <v>0</v>
      </c>
      <c r="T16" s="43">
        <v>0</v>
      </c>
      <c r="U16" s="133">
        <v>0</v>
      </c>
      <c r="V16" s="116" t="s">
        <v>111</v>
      </c>
      <c r="W16" s="133">
        <v>836.2</v>
      </c>
      <c r="X16" s="133">
        <v>2990140.79</v>
      </c>
      <c r="Y16" s="137">
        <v>0</v>
      </c>
      <c r="Z16" s="137">
        <v>0</v>
      </c>
      <c r="AA16" s="137">
        <v>0</v>
      </c>
      <c r="AB16" s="137">
        <v>0</v>
      </c>
      <c r="AC16" s="137">
        <v>0</v>
      </c>
      <c r="AD16" s="137">
        <v>0</v>
      </c>
      <c r="AE16" s="137">
        <v>0</v>
      </c>
      <c r="AF16" s="137">
        <v>0</v>
      </c>
      <c r="AG16" s="137">
        <v>0</v>
      </c>
      <c r="AH16" s="137">
        <v>0</v>
      </c>
      <c r="AI16" s="137">
        <v>0</v>
      </c>
      <c r="AJ16" s="137">
        <v>115841.88</v>
      </c>
      <c r="AK16" s="137">
        <v>58212</v>
      </c>
      <c r="AL16" s="137">
        <v>0</v>
      </c>
      <c r="AN16" s="121">
        <f>I16/'Приложение 1.1'!J14</f>
        <v>0</v>
      </c>
      <c r="AO16" s="121" t="e">
        <f t="shared" si="0"/>
        <v>#DIV/0!</v>
      </c>
      <c r="AP16" s="121" t="e">
        <f t="shared" si="1"/>
        <v>#DIV/0!</v>
      </c>
      <c r="AQ16" s="121" t="e">
        <f t="shared" si="2"/>
        <v>#DIV/0!</v>
      </c>
      <c r="AR16" s="121" t="e">
        <f t="shared" si="3"/>
        <v>#DIV/0!</v>
      </c>
      <c r="AS16" s="121" t="e">
        <f t="shared" si="4"/>
        <v>#DIV/0!</v>
      </c>
      <c r="AT16" s="121" t="e">
        <f t="shared" si="5"/>
        <v>#DIV/0!</v>
      </c>
      <c r="AU16" s="121">
        <f t="shared" si="6"/>
        <v>3575.8679622099976</v>
      </c>
      <c r="AV16" s="121" t="e">
        <f t="shared" si="7"/>
        <v>#DIV/0!</v>
      </c>
      <c r="AW16" s="121" t="e">
        <f t="shared" si="8"/>
        <v>#DIV/0!</v>
      </c>
      <c r="AX16" s="121" t="e">
        <f t="shared" si="9"/>
        <v>#DIV/0!</v>
      </c>
      <c r="AY16" s="121">
        <f>AI16/'Приложение 1.1'!J14</f>
        <v>0</v>
      </c>
      <c r="AZ16" s="121">
        <v>730.08</v>
      </c>
      <c r="BA16" s="121">
        <v>2070.12</v>
      </c>
      <c r="BB16" s="121">
        <v>848.92</v>
      </c>
      <c r="BC16" s="121">
        <v>819.73</v>
      </c>
      <c r="BD16" s="121">
        <v>611.5</v>
      </c>
      <c r="BE16" s="121">
        <v>1080.04</v>
      </c>
      <c r="BF16" s="121">
        <v>2671800.0099999998</v>
      </c>
      <c r="BG16" s="121">
        <f t="shared" si="10"/>
        <v>4422.8500000000004</v>
      </c>
      <c r="BH16" s="121">
        <v>8748.57</v>
      </c>
      <c r="BI16" s="121">
        <v>3389.61</v>
      </c>
      <c r="BJ16" s="121">
        <v>5995.76</v>
      </c>
      <c r="BK16" s="121">
        <v>548.62</v>
      </c>
      <c r="BL16" s="122" t="str">
        <f t="shared" si="11"/>
        <v/>
      </c>
      <c r="BM16" s="122" t="e">
        <f t="shared" si="12"/>
        <v>#DIV/0!</v>
      </c>
      <c r="BN16" s="122" t="e">
        <f t="shared" si="13"/>
        <v>#DIV/0!</v>
      </c>
      <c r="BO16" s="122" t="e">
        <f t="shared" si="14"/>
        <v>#DIV/0!</v>
      </c>
      <c r="BP16" s="122" t="e">
        <f t="shared" si="15"/>
        <v>#DIV/0!</v>
      </c>
      <c r="BQ16" s="122" t="e">
        <f t="shared" si="16"/>
        <v>#DIV/0!</v>
      </c>
      <c r="BR16" s="122" t="e">
        <f t="shared" si="17"/>
        <v>#DIV/0!</v>
      </c>
      <c r="BS16" s="122" t="str">
        <f t="shared" si="18"/>
        <v/>
      </c>
      <c r="BT16" s="122" t="e">
        <f t="shared" si="19"/>
        <v>#DIV/0!</v>
      </c>
      <c r="BU16" s="122" t="e">
        <f t="shared" si="20"/>
        <v>#DIV/0!</v>
      </c>
      <c r="BV16" s="122" t="e">
        <f t="shared" si="21"/>
        <v>#DIV/0!</v>
      </c>
      <c r="BW16" s="122" t="str">
        <f t="shared" si="22"/>
        <v/>
      </c>
      <c r="BY16" s="82">
        <f t="shared" si="23"/>
        <v>3.6610225375292731</v>
      </c>
      <c r="BZ16" s="123">
        <f t="shared" si="24"/>
        <v>1.839709817853906</v>
      </c>
      <c r="CA16" s="124">
        <f t="shared" si="25"/>
        <v>3784.0165869409229</v>
      </c>
      <c r="CB16" s="121">
        <f t="shared" si="26"/>
        <v>4621.88</v>
      </c>
      <c r="CC16" s="17" t="str">
        <f t="shared" si="27"/>
        <v/>
      </c>
    </row>
    <row r="17" spans="1:81" s="18" customFormat="1" ht="9" customHeight="1">
      <c r="A17" s="134">
        <v>3</v>
      </c>
      <c r="B17" s="73" t="s">
        <v>99</v>
      </c>
      <c r="C17" s="114">
        <v>530</v>
      </c>
      <c r="D17" s="115"/>
      <c r="E17" s="116"/>
      <c r="F17" s="116"/>
      <c r="G17" s="53">
        <f t="shared" ref="G17:G19" si="31">ROUND(H17+U17+X17+Z17+AB17+AD17+AF17+AH17+AI17+AJ17+AK17+AL17,2)</f>
        <v>1396442.97</v>
      </c>
      <c r="H17" s="133">
        <f t="shared" si="30"/>
        <v>0</v>
      </c>
      <c r="I17" s="56">
        <v>0</v>
      </c>
      <c r="J17" s="56">
        <v>0</v>
      </c>
      <c r="K17" s="56">
        <v>0</v>
      </c>
      <c r="L17" s="56">
        <v>0</v>
      </c>
      <c r="M17" s="56">
        <v>0</v>
      </c>
      <c r="N17" s="133">
        <v>0</v>
      </c>
      <c r="O17" s="133">
        <v>0</v>
      </c>
      <c r="P17" s="133">
        <v>0</v>
      </c>
      <c r="Q17" s="133">
        <v>0</v>
      </c>
      <c r="R17" s="133">
        <v>0</v>
      </c>
      <c r="S17" s="133">
        <v>0</v>
      </c>
      <c r="T17" s="43">
        <v>0</v>
      </c>
      <c r="U17" s="133">
        <v>0</v>
      </c>
      <c r="V17" s="116" t="s">
        <v>111</v>
      </c>
      <c r="W17" s="133">
        <v>523</v>
      </c>
      <c r="X17" s="133">
        <v>1339018</v>
      </c>
      <c r="Y17" s="137">
        <v>0</v>
      </c>
      <c r="Z17" s="137">
        <v>0</v>
      </c>
      <c r="AA17" s="137">
        <v>0</v>
      </c>
      <c r="AB17" s="137">
        <v>0</v>
      </c>
      <c r="AC17" s="137">
        <v>0</v>
      </c>
      <c r="AD17" s="137">
        <v>0</v>
      </c>
      <c r="AE17" s="137">
        <v>0</v>
      </c>
      <c r="AF17" s="137">
        <v>0</v>
      </c>
      <c r="AG17" s="137">
        <v>0</v>
      </c>
      <c r="AH17" s="137">
        <v>0</v>
      </c>
      <c r="AI17" s="137">
        <v>0</v>
      </c>
      <c r="AJ17" s="137">
        <v>35673.089999999997</v>
      </c>
      <c r="AK17" s="137">
        <v>21751.88</v>
      </c>
      <c r="AL17" s="137">
        <v>0</v>
      </c>
      <c r="AN17" s="121">
        <f>I17/'Приложение 1.1'!J15</f>
        <v>0</v>
      </c>
      <c r="AO17" s="121" t="e">
        <f t="shared" si="0"/>
        <v>#DIV/0!</v>
      </c>
      <c r="AP17" s="121" t="e">
        <f t="shared" si="1"/>
        <v>#DIV/0!</v>
      </c>
      <c r="AQ17" s="121" t="e">
        <f t="shared" si="2"/>
        <v>#DIV/0!</v>
      </c>
      <c r="AR17" s="121" t="e">
        <f t="shared" si="3"/>
        <v>#DIV/0!</v>
      </c>
      <c r="AS17" s="121" t="e">
        <f t="shared" si="4"/>
        <v>#DIV/0!</v>
      </c>
      <c r="AT17" s="121" t="e">
        <f t="shared" si="5"/>
        <v>#DIV/0!</v>
      </c>
      <c r="AU17" s="121">
        <f t="shared" si="6"/>
        <v>2560.2638623326961</v>
      </c>
      <c r="AV17" s="121" t="e">
        <f t="shared" si="7"/>
        <v>#DIV/0!</v>
      </c>
      <c r="AW17" s="121" t="e">
        <f t="shared" si="8"/>
        <v>#DIV/0!</v>
      </c>
      <c r="AX17" s="121" t="e">
        <f t="shared" si="9"/>
        <v>#DIV/0!</v>
      </c>
      <c r="AY17" s="121">
        <f>AI17/'Приложение 1.1'!J15</f>
        <v>0</v>
      </c>
      <c r="AZ17" s="121">
        <v>730.08</v>
      </c>
      <c r="BA17" s="121">
        <v>2070.12</v>
      </c>
      <c r="BB17" s="121">
        <v>848.92</v>
      </c>
      <c r="BC17" s="121">
        <v>819.73</v>
      </c>
      <c r="BD17" s="121">
        <v>611.5</v>
      </c>
      <c r="BE17" s="121">
        <v>1080.04</v>
      </c>
      <c r="BF17" s="121">
        <v>2671800.0099999998</v>
      </c>
      <c r="BG17" s="121">
        <f t="shared" si="10"/>
        <v>4422.8500000000004</v>
      </c>
      <c r="BH17" s="121">
        <v>8748.57</v>
      </c>
      <c r="BI17" s="121">
        <v>3389.61</v>
      </c>
      <c r="BJ17" s="121">
        <v>5995.76</v>
      </c>
      <c r="BK17" s="121">
        <v>548.62</v>
      </c>
      <c r="BL17" s="122" t="str">
        <f t="shared" si="11"/>
        <v/>
      </c>
      <c r="BM17" s="122" t="e">
        <f t="shared" si="12"/>
        <v>#DIV/0!</v>
      </c>
      <c r="BN17" s="122" t="e">
        <f t="shared" si="13"/>
        <v>#DIV/0!</v>
      </c>
      <c r="BO17" s="122" t="e">
        <f t="shared" si="14"/>
        <v>#DIV/0!</v>
      </c>
      <c r="BP17" s="122" t="e">
        <f t="shared" si="15"/>
        <v>#DIV/0!</v>
      </c>
      <c r="BQ17" s="122" t="e">
        <f t="shared" si="16"/>
        <v>#DIV/0!</v>
      </c>
      <c r="BR17" s="122" t="e">
        <f t="shared" si="17"/>
        <v>#DIV/0!</v>
      </c>
      <c r="BS17" s="122" t="str">
        <f t="shared" si="18"/>
        <v/>
      </c>
      <c r="BT17" s="122" t="e">
        <f t="shared" si="19"/>
        <v>#DIV/0!</v>
      </c>
      <c r="BU17" s="122" t="e">
        <f t="shared" si="20"/>
        <v>#DIV/0!</v>
      </c>
      <c r="BV17" s="122" t="e">
        <f t="shared" si="21"/>
        <v>#DIV/0!</v>
      </c>
      <c r="BW17" s="122" t="str">
        <f t="shared" si="22"/>
        <v/>
      </c>
      <c r="BY17" s="82">
        <f t="shared" si="23"/>
        <v>2.5545683401592831</v>
      </c>
      <c r="BZ17" s="123">
        <f t="shared" si="24"/>
        <v>1.5576633251266969</v>
      </c>
      <c r="CA17" s="124">
        <f t="shared" si="25"/>
        <v>2670.0630401529638</v>
      </c>
      <c r="CB17" s="121">
        <f t="shared" si="26"/>
        <v>4621.88</v>
      </c>
      <c r="CC17" s="17" t="str">
        <f t="shared" si="27"/>
        <v/>
      </c>
    </row>
    <row r="18" spans="1:81" s="18" customFormat="1" ht="9" customHeight="1">
      <c r="A18" s="134">
        <v>4</v>
      </c>
      <c r="B18" s="73" t="s">
        <v>100</v>
      </c>
      <c r="C18" s="114">
        <v>383.2</v>
      </c>
      <c r="D18" s="115"/>
      <c r="E18" s="116"/>
      <c r="F18" s="116"/>
      <c r="G18" s="53">
        <f t="shared" si="31"/>
        <v>1241529.67</v>
      </c>
      <c r="H18" s="133">
        <f t="shared" si="30"/>
        <v>0</v>
      </c>
      <c r="I18" s="56">
        <v>0</v>
      </c>
      <c r="J18" s="56">
        <v>0</v>
      </c>
      <c r="K18" s="56">
        <v>0</v>
      </c>
      <c r="L18" s="56">
        <v>0</v>
      </c>
      <c r="M18" s="56">
        <v>0</v>
      </c>
      <c r="N18" s="133">
        <v>0</v>
      </c>
      <c r="O18" s="133">
        <v>0</v>
      </c>
      <c r="P18" s="133">
        <v>0</v>
      </c>
      <c r="Q18" s="133">
        <v>0</v>
      </c>
      <c r="R18" s="133">
        <v>0</v>
      </c>
      <c r="S18" s="133">
        <v>0</v>
      </c>
      <c r="T18" s="43">
        <v>0</v>
      </c>
      <c r="U18" s="133">
        <v>0</v>
      </c>
      <c r="V18" s="116" t="s">
        <v>111</v>
      </c>
      <c r="W18" s="133">
        <v>404.4</v>
      </c>
      <c r="X18" s="133">
        <v>1189574.5900000001</v>
      </c>
      <c r="Y18" s="137">
        <v>0</v>
      </c>
      <c r="Z18" s="137">
        <v>0</v>
      </c>
      <c r="AA18" s="137">
        <v>0</v>
      </c>
      <c r="AB18" s="137">
        <v>0</v>
      </c>
      <c r="AC18" s="137">
        <v>0</v>
      </c>
      <c r="AD18" s="137">
        <v>0</v>
      </c>
      <c r="AE18" s="137">
        <v>0</v>
      </c>
      <c r="AF18" s="137">
        <v>0</v>
      </c>
      <c r="AG18" s="137">
        <v>0</v>
      </c>
      <c r="AH18" s="137">
        <v>0</v>
      </c>
      <c r="AI18" s="137">
        <v>0</v>
      </c>
      <c r="AJ18" s="137">
        <v>34578.800000000003</v>
      </c>
      <c r="AK18" s="137">
        <v>17376.28</v>
      </c>
      <c r="AL18" s="137">
        <v>0</v>
      </c>
      <c r="AN18" s="121">
        <f>I18/'Приложение 1.1'!J16</f>
        <v>0</v>
      </c>
      <c r="AO18" s="121" t="e">
        <f t="shared" si="0"/>
        <v>#DIV/0!</v>
      </c>
      <c r="AP18" s="121" t="e">
        <f t="shared" si="1"/>
        <v>#DIV/0!</v>
      </c>
      <c r="AQ18" s="121" t="e">
        <f t="shared" si="2"/>
        <v>#DIV/0!</v>
      </c>
      <c r="AR18" s="121" t="e">
        <f t="shared" si="3"/>
        <v>#DIV/0!</v>
      </c>
      <c r="AS18" s="121" t="e">
        <f t="shared" si="4"/>
        <v>#DIV/0!</v>
      </c>
      <c r="AT18" s="121" t="e">
        <f t="shared" si="5"/>
        <v>#DIV/0!</v>
      </c>
      <c r="AU18" s="121">
        <f t="shared" si="6"/>
        <v>2941.5791048466867</v>
      </c>
      <c r="AV18" s="121" t="e">
        <f t="shared" si="7"/>
        <v>#DIV/0!</v>
      </c>
      <c r="AW18" s="121" t="e">
        <f t="shared" si="8"/>
        <v>#DIV/0!</v>
      </c>
      <c r="AX18" s="121" t="e">
        <f t="shared" si="9"/>
        <v>#DIV/0!</v>
      </c>
      <c r="AY18" s="121">
        <f>AI18/'Приложение 1.1'!J16</f>
        <v>0</v>
      </c>
      <c r="AZ18" s="121">
        <v>730.08</v>
      </c>
      <c r="BA18" s="121">
        <v>2070.12</v>
      </c>
      <c r="BB18" s="121">
        <v>848.92</v>
      </c>
      <c r="BC18" s="121">
        <v>819.73</v>
      </c>
      <c r="BD18" s="121">
        <v>611.5</v>
      </c>
      <c r="BE18" s="121">
        <v>1080.04</v>
      </c>
      <c r="BF18" s="121">
        <v>2671800.0099999998</v>
      </c>
      <c r="BG18" s="121">
        <f t="shared" si="10"/>
        <v>4422.8500000000004</v>
      </c>
      <c r="BH18" s="121">
        <v>8748.57</v>
      </c>
      <c r="BI18" s="121">
        <v>3389.61</v>
      </c>
      <c r="BJ18" s="121">
        <v>5995.76</v>
      </c>
      <c r="BK18" s="121">
        <v>548.62</v>
      </c>
      <c r="BL18" s="122" t="str">
        <f t="shared" si="11"/>
        <v/>
      </c>
      <c r="BM18" s="122" t="e">
        <f t="shared" si="12"/>
        <v>#DIV/0!</v>
      </c>
      <c r="BN18" s="122" t="e">
        <f t="shared" si="13"/>
        <v>#DIV/0!</v>
      </c>
      <c r="BO18" s="122" t="e">
        <f t="shared" si="14"/>
        <v>#DIV/0!</v>
      </c>
      <c r="BP18" s="122" t="e">
        <f t="shared" si="15"/>
        <v>#DIV/0!</v>
      </c>
      <c r="BQ18" s="122" t="e">
        <f t="shared" si="16"/>
        <v>#DIV/0!</v>
      </c>
      <c r="BR18" s="122" t="e">
        <f t="shared" si="17"/>
        <v>#DIV/0!</v>
      </c>
      <c r="BS18" s="122" t="str">
        <f t="shared" si="18"/>
        <v/>
      </c>
      <c r="BT18" s="122" t="e">
        <f t="shared" si="19"/>
        <v>#DIV/0!</v>
      </c>
      <c r="BU18" s="122" t="e">
        <f t="shared" si="20"/>
        <v>#DIV/0!</v>
      </c>
      <c r="BV18" s="122" t="e">
        <f t="shared" si="21"/>
        <v>#DIV/0!</v>
      </c>
      <c r="BW18" s="122" t="str">
        <f t="shared" si="22"/>
        <v/>
      </c>
      <c r="BY18" s="82">
        <f t="shared" si="23"/>
        <v>2.7851770952844008</v>
      </c>
      <c r="BZ18" s="123">
        <f t="shared" si="24"/>
        <v>1.3995863667116388</v>
      </c>
      <c r="CA18" s="124">
        <f t="shared" si="25"/>
        <v>3070.0535855588528</v>
      </c>
      <c r="CB18" s="121">
        <f t="shared" si="26"/>
        <v>4621.88</v>
      </c>
      <c r="CC18" s="17" t="str">
        <f t="shared" si="27"/>
        <v/>
      </c>
    </row>
    <row r="19" spans="1:81" s="18" customFormat="1" ht="9" customHeight="1">
      <c r="A19" s="134">
        <v>5</v>
      </c>
      <c r="B19" s="73" t="s">
        <v>101</v>
      </c>
      <c r="C19" s="114">
        <v>384.2</v>
      </c>
      <c r="D19" s="115"/>
      <c r="E19" s="116"/>
      <c r="F19" s="116"/>
      <c r="G19" s="53">
        <f t="shared" si="31"/>
        <v>1231285.1200000001</v>
      </c>
      <c r="H19" s="133">
        <f t="shared" si="30"/>
        <v>0</v>
      </c>
      <c r="I19" s="56">
        <v>0</v>
      </c>
      <c r="J19" s="56">
        <v>0</v>
      </c>
      <c r="K19" s="56">
        <v>0</v>
      </c>
      <c r="L19" s="56">
        <v>0</v>
      </c>
      <c r="M19" s="56">
        <v>0</v>
      </c>
      <c r="N19" s="133">
        <v>0</v>
      </c>
      <c r="O19" s="133">
        <v>0</v>
      </c>
      <c r="P19" s="133">
        <v>0</v>
      </c>
      <c r="Q19" s="133">
        <v>0</v>
      </c>
      <c r="R19" s="133">
        <v>0</v>
      </c>
      <c r="S19" s="133">
        <v>0</v>
      </c>
      <c r="T19" s="43">
        <v>0</v>
      </c>
      <c r="U19" s="133">
        <v>0</v>
      </c>
      <c r="V19" s="116" t="s">
        <v>111</v>
      </c>
      <c r="W19" s="133">
        <v>404.4</v>
      </c>
      <c r="X19" s="133">
        <v>1179330.04</v>
      </c>
      <c r="Y19" s="137">
        <v>0</v>
      </c>
      <c r="Z19" s="137">
        <v>0</v>
      </c>
      <c r="AA19" s="137">
        <v>0</v>
      </c>
      <c r="AB19" s="137">
        <v>0</v>
      </c>
      <c r="AC19" s="137">
        <v>0</v>
      </c>
      <c r="AD19" s="137">
        <v>0</v>
      </c>
      <c r="AE19" s="137">
        <v>0</v>
      </c>
      <c r="AF19" s="137">
        <v>0</v>
      </c>
      <c r="AG19" s="137">
        <v>0</v>
      </c>
      <c r="AH19" s="137">
        <v>0</v>
      </c>
      <c r="AI19" s="137">
        <v>0</v>
      </c>
      <c r="AJ19" s="137">
        <v>34578.800000000003</v>
      </c>
      <c r="AK19" s="137">
        <v>17376.28</v>
      </c>
      <c r="AL19" s="137">
        <v>0</v>
      </c>
      <c r="AN19" s="121">
        <f>I19/'Приложение 1.1'!J17</f>
        <v>0</v>
      </c>
      <c r="AO19" s="121" t="e">
        <f t="shared" si="0"/>
        <v>#DIV/0!</v>
      </c>
      <c r="AP19" s="121" t="e">
        <f t="shared" si="1"/>
        <v>#DIV/0!</v>
      </c>
      <c r="AQ19" s="121" t="e">
        <f t="shared" si="2"/>
        <v>#DIV/0!</v>
      </c>
      <c r="AR19" s="121" t="e">
        <f t="shared" si="3"/>
        <v>#DIV/0!</v>
      </c>
      <c r="AS19" s="121" t="e">
        <f t="shared" si="4"/>
        <v>#DIV/0!</v>
      </c>
      <c r="AT19" s="121" t="e">
        <f t="shared" si="5"/>
        <v>#DIV/0!</v>
      </c>
      <c r="AU19" s="121">
        <f t="shared" si="6"/>
        <v>2916.2463897131556</v>
      </c>
      <c r="AV19" s="121" t="e">
        <f t="shared" si="7"/>
        <v>#DIV/0!</v>
      </c>
      <c r="AW19" s="121" t="e">
        <f t="shared" si="8"/>
        <v>#DIV/0!</v>
      </c>
      <c r="AX19" s="121" t="e">
        <f t="shared" si="9"/>
        <v>#DIV/0!</v>
      </c>
      <c r="AY19" s="121">
        <f>AI19/'Приложение 1.1'!J17</f>
        <v>0</v>
      </c>
      <c r="AZ19" s="121">
        <v>730.08</v>
      </c>
      <c r="BA19" s="121">
        <v>2070.12</v>
      </c>
      <c r="BB19" s="121">
        <v>848.92</v>
      </c>
      <c r="BC19" s="121">
        <v>819.73</v>
      </c>
      <c r="BD19" s="121">
        <v>611.5</v>
      </c>
      <c r="BE19" s="121">
        <v>1080.04</v>
      </c>
      <c r="BF19" s="121">
        <v>2671800.0099999998</v>
      </c>
      <c r="BG19" s="121">
        <f t="shared" si="10"/>
        <v>4422.8500000000004</v>
      </c>
      <c r="BH19" s="121">
        <v>8748.57</v>
      </c>
      <c r="BI19" s="121">
        <v>3389.61</v>
      </c>
      <c r="BJ19" s="121">
        <v>5995.76</v>
      </c>
      <c r="BK19" s="121">
        <v>548.62</v>
      </c>
      <c r="BL19" s="122" t="str">
        <f t="shared" si="11"/>
        <v/>
      </c>
      <c r="BM19" s="122" t="e">
        <f t="shared" si="12"/>
        <v>#DIV/0!</v>
      </c>
      <c r="BN19" s="122" t="e">
        <f t="shared" si="13"/>
        <v>#DIV/0!</v>
      </c>
      <c r="BO19" s="122" t="e">
        <f t="shared" si="14"/>
        <v>#DIV/0!</v>
      </c>
      <c r="BP19" s="122" t="e">
        <f t="shared" si="15"/>
        <v>#DIV/0!</v>
      </c>
      <c r="BQ19" s="122" t="e">
        <f t="shared" si="16"/>
        <v>#DIV/0!</v>
      </c>
      <c r="BR19" s="122" t="e">
        <f t="shared" si="17"/>
        <v>#DIV/0!</v>
      </c>
      <c r="BS19" s="122" t="str">
        <f t="shared" si="18"/>
        <v/>
      </c>
      <c r="BT19" s="122" t="e">
        <f t="shared" si="19"/>
        <v>#DIV/0!</v>
      </c>
      <c r="BU19" s="122" t="e">
        <f t="shared" si="20"/>
        <v>#DIV/0!</v>
      </c>
      <c r="BV19" s="122" t="e">
        <f t="shared" si="21"/>
        <v>#DIV/0!</v>
      </c>
      <c r="BW19" s="122" t="str">
        <f t="shared" si="22"/>
        <v/>
      </c>
      <c r="BY19" s="82">
        <f t="shared" si="23"/>
        <v>2.8083503518665118</v>
      </c>
      <c r="BZ19" s="123">
        <f t="shared" si="24"/>
        <v>1.4112312183225277</v>
      </c>
      <c r="CA19" s="124">
        <f t="shared" si="25"/>
        <v>3044.7208704253221</v>
      </c>
      <c r="CB19" s="121">
        <f t="shared" si="26"/>
        <v>4621.88</v>
      </c>
      <c r="CC19" s="17" t="str">
        <f t="shared" si="27"/>
        <v/>
      </c>
    </row>
    <row r="20" spans="1:81" s="18" customFormat="1" ht="9" customHeight="1">
      <c r="A20" s="134">
        <v>6</v>
      </c>
      <c r="B20" s="73" t="s">
        <v>102</v>
      </c>
      <c r="C20" s="114">
        <v>633.5</v>
      </c>
      <c r="D20" s="115"/>
      <c r="E20" s="116"/>
      <c r="F20" s="116"/>
      <c r="G20" s="53">
        <f>ROUND(H20+U20+X20+Z20+AB20+AD20+AF20+AH20+AI20+AJ20+AK20+AL20,2)</f>
        <v>2084871.41</v>
      </c>
      <c r="H20" s="133">
        <f t="shared" si="30"/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133">
        <v>0</v>
      </c>
      <c r="O20" s="133">
        <v>0</v>
      </c>
      <c r="P20" s="133">
        <v>0</v>
      </c>
      <c r="Q20" s="133">
        <v>0</v>
      </c>
      <c r="R20" s="133">
        <v>0</v>
      </c>
      <c r="S20" s="133">
        <v>0</v>
      </c>
      <c r="T20" s="43">
        <v>0</v>
      </c>
      <c r="U20" s="133">
        <v>0</v>
      </c>
      <c r="V20" s="116" t="s">
        <v>111</v>
      </c>
      <c r="W20" s="133">
        <v>618.70000000000005</v>
      </c>
      <c r="X20" s="133">
        <v>2009157.98</v>
      </c>
      <c r="Y20" s="137">
        <v>0</v>
      </c>
      <c r="Z20" s="137">
        <v>0</v>
      </c>
      <c r="AA20" s="137">
        <v>0</v>
      </c>
      <c r="AB20" s="137">
        <v>0</v>
      </c>
      <c r="AC20" s="137">
        <v>0</v>
      </c>
      <c r="AD20" s="137">
        <v>0</v>
      </c>
      <c r="AE20" s="137">
        <v>0</v>
      </c>
      <c r="AF20" s="137">
        <v>0</v>
      </c>
      <c r="AG20" s="137">
        <v>0</v>
      </c>
      <c r="AH20" s="137">
        <v>0</v>
      </c>
      <c r="AI20" s="137">
        <v>0</v>
      </c>
      <c r="AJ20" s="137">
        <v>50391.21</v>
      </c>
      <c r="AK20" s="137">
        <v>25322.22</v>
      </c>
      <c r="AL20" s="137">
        <v>0</v>
      </c>
      <c r="AN20" s="121">
        <f>I20/'Приложение 1.1'!J18</f>
        <v>0</v>
      </c>
      <c r="AO20" s="121" t="e">
        <f t="shared" si="0"/>
        <v>#DIV/0!</v>
      </c>
      <c r="AP20" s="121" t="e">
        <f t="shared" si="1"/>
        <v>#DIV/0!</v>
      </c>
      <c r="AQ20" s="121" t="e">
        <f t="shared" si="2"/>
        <v>#DIV/0!</v>
      </c>
      <c r="AR20" s="121" t="e">
        <f t="shared" si="3"/>
        <v>#DIV/0!</v>
      </c>
      <c r="AS20" s="121" t="e">
        <f t="shared" si="4"/>
        <v>#DIV/0!</v>
      </c>
      <c r="AT20" s="121" t="e">
        <f t="shared" si="5"/>
        <v>#DIV/0!</v>
      </c>
      <c r="AU20" s="121">
        <f t="shared" si="6"/>
        <v>3247.3864231453044</v>
      </c>
      <c r="AV20" s="121" t="e">
        <f t="shared" si="7"/>
        <v>#DIV/0!</v>
      </c>
      <c r="AW20" s="121" t="e">
        <f t="shared" si="8"/>
        <v>#DIV/0!</v>
      </c>
      <c r="AX20" s="121" t="e">
        <f t="shared" si="9"/>
        <v>#DIV/0!</v>
      </c>
      <c r="AY20" s="121">
        <f>AI20/'Приложение 1.1'!J18</f>
        <v>0</v>
      </c>
      <c r="AZ20" s="121">
        <v>730.08</v>
      </c>
      <c r="BA20" s="121">
        <v>2070.12</v>
      </c>
      <c r="BB20" s="121">
        <v>848.92</v>
      </c>
      <c r="BC20" s="121">
        <v>819.73</v>
      </c>
      <c r="BD20" s="121">
        <v>611.5</v>
      </c>
      <c r="BE20" s="121">
        <v>1080.04</v>
      </c>
      <c r="BF20" s="121">
        <v>2671800.0099999998</v>
      </c>
      <c r="BG20" s="121">
        <f t="shared" si="10"/>
        <v>4422.8500000000004</v>
      </c>
      <c r="BH20" s="121">
        <v>8748.57</v>
      </c>
      <c r="BI20" s="121">
        <v>3389.61</v>
      </c>
      <c r="BJ20" s="121">
        <v>5995.76</v>
      </c>
      <c r="BK20" s="121">
        <v>548.62</v>
      </c>
      <c r="BL20" s="122" t="str">
        <f t="shared" si="11"/>
        <v/>
      </c>
      <c r="BM20" s="122" t="e">
        <f t="shared" si="12"/>
        <v>#DIV/0!</v>
      </c>
      <c r="BN20" s="122" t="e">
        <f t="shared" si="13"/>
        <v>#DIV/0!</v>
      </c>
      <c r="BO20" s="122" t="e">
        <f t="shared" si="14"/>
        <v>#DIV/0!</v>
      </c>
      <c r="BP20" s="122" t="e">
        <f t="shared" si="15"/>
        <v>#DIV/0!</v>
      </c>
      <c r="BQ20" s="122" t="e">
        <f t="shared" si="16"/>
        <v>#DIV/0!</v>
      </c>
      <c r="BR20" s="122" t="e">
        <f t="shared" si="17"/>
        <v>#DIV/0!</v>
      </c>
      <c r="BS20" s="122" t="str">
        <f t="shared" si="18"/>
        <v/>
      </c>
      <c r="BT20" s="122" t="e">
        <f t="shared" si="19"/>
        <v>#DIV/0!</v>
      </c>
      <c r="BU20" s="122" t="e">
        <f t="shared" si="20"/>
        <v>#DIV/0!</v>
      </c>
      <c r="BV20" s="122" t="e">
        <f t="shared" si="21"/>
        <v>#DIV/0!</v>
      </c>
      <c r="BW20" s="122" t="str">
        <f t="shared" si="22"/>
        <v/>
      </c>
      <c r="BY20" s="82">
        <f t="shared" si="23"/>
        <v>2.4169936696479519</v>
      </c>
      <c r="BZ20" s="123">
        <f t="shared" si="24"/>
        <v>1.2145698712420832</v>
      </c>
      <c r="CA20" s="124">
        <f t="shared" si="25"/>
        <v>3369.7614514304182</v>
      </c>
      <c r="CB20" s="121">
        <f t="shared" si="26"/>
        <v>4621.88</v>
      </c>
      <c r="CC20" s="17" t="str">
        <f t="shared" si="27"/>
        <v/>
      </c>
    </row>
    <row r="21" spans="1:81" s="18" customFormat="1" ht="9" customHeight="1">
      <c r="A21" s="134">
        <v>7</v>
      </c>
      <c r="B21" s="73" t="s">
        <v>109</v>
      </c>
      <c r="C21" s="114"/>
      <c r="D21" s="115"/>
      <c r="E21" s="116"/>
      <c r="F21" s="116"/>
      <c r="G21" s="53">
        <f>ROUND(H21+U21+X21+Z21+AB21+AD21+AF21+AH21+AJ21+AK21+AL21+AI21,2)</f>
        <v>1696919.8</v>
      </c>
      <c r="H21" s="133">
        <f t="shared" ref="H21" si="32">I21+K21+M21+O21+Q21+S21</f>
        <v>0</v>
      </c>
      <c r="I21" s="56">
        <v>0</v>
      </c>
      <c r="J21" s="56">
        <v>0</v>
      </c>
      <c r="K21" s="56">
        <v>0</v>
      </c>
      <c r="L21" s="56">
        <v>0</v>
      </c>
      <c r="M21" s="56">
        <v>0</v>
      </c>
      <c r="N21" s="133">
        <v>0</v>
      </c>
      <c r="O21" s="133">
        <v>0</v>
      </c>
      <c r="P21" s="133">
        <v>0</v>
      </c>
      <c r="Q21" s="133">
        <v>0</v>
      </c>
      <c r="R21" s="133">
        <v>0</v>
      </c>
      <c r="S21" s="133">
        <v>0</v>
      </c>
      <c r="T21" s="43">
        <v>0</v>
      </c>
      <c r="U21" s="133">
        <v>0</v>
      </c>
      <c r="V21" s="134" t="s">
        <v>111</v>
      </c>
      <c r="W21" s="133">
        <v>509</v>
      </c>
      <c r="X21" s="133">
        <v>1620046</v>
      </c>
      <c r="Y21" s="137">
        <v>0</v>
      </c>
      <c r="Z21" s="137">
        <v>0</v>
      </c>
      <c r="AA21" s="137">
        <v>0</v>
      </c>
      <c r="AB21" s="137">
        <v>0</v>
      </c>
      <c r="AC21" s="137">
        <v>0</v>
      </c>
      <c r="AD21" s="137">
        <v>0</v>
      </c>
      <c r="AE21" s="137">
        <v>0</v>
      </c>
      <c r="AF21" s="137">
        <v>0</v>
      </c>
      <c r="AG21" s="137">
        <v>0</v>
      </c>
      <c r="AH21" s="137">
        <v>0</v>
      </c>
      <c r="AI21" s="137">
        <v>0</v>
      </c>
      <c r="AJ21" s="137">
        <v>51163.5</v>
      </c>
      <c r="AK21" s="137">
        <v>25710.3</v>
      </c>
      <c r="AL21" s="137">
        <v>0</v>
      </c>
      <c r="AN21" s="121">
        <f>I21/'Приложение 1.1'!J19</f>
        <v>0</v>
      </c>
      <c r="AO21" s="121" t="e">
        <f t="shared" ref="AO21" si="33">K21/J21</f>
        <v>#DIV/0!</v>
      </c>
      <c r="AP21" s="121" t="e">
        <f t="shared" ref="AP21" si="34">M21/L21</f>
        <v>#DIV/0!</v>
      </c>
      <c r="AQ21" s="121" t="e">
        <f t="shared" ref="AQ21" si="35">O21/N21</f>
        <v>#DIV/0!</v>
      </c>
      <c r="AR21" s="121" t="e">
        <f t="shared" ref="AR21" si="36">Q21/P21</f>
        <v>#DIV/0!</v>
      </c>
      <c r="AS21" s="121" t="e">
        <f t="shared" ref="AS21" si="37">S21/R21</f>
        <v>#DIV/0!</v>
      </c>
      <c r="AT21" s="121" t="e">
        <f t="shared" ref="AT21" si="38">U21/T21</f>
        <v>#DIV/0!</v>
      </c>
      <c r="AU21" s="121">
        <f t="shared" ref="AU21" si="39">X21/W21</f>
        <v>3182.8015717092339</v>
      </c>
      <c r="AV21" s="121" t="e">
        <f t="shared" ref="AV21" si="40">Z21/Y21</f>
        <v>#DIV/0!</v>
      </c>
      <c r="AW21" s="121" t="e">
        <f t="shared" ref="AW21" si="41">AB21/AA21</f>
        <v>#DIV/0!</v>
      </c>
      <c r="AX21" s="121" t="e">
        <f t="shared" ref="AX21" si="42">AH21/AG21</f>
        <v>#DIV/0!</v>
      </c>
      <c r="AY21" s="121">
        <f>AI21/'Приложение 1.1'!J19</f>
        <v>0</v>
      </c>
      <c r="AZ21" s="121">
        <v>730.08</v>
      </c>
      <c r="BA21" s="121">
        <v>2070.12</v>
      </c>
      <c r="BB21" s="121">
        <v>848.92</v>
      </c>
      <c r="BC21" s="121">
        <v>819.73</v>
      </c>
      <c r="BD21" s="121">
        <v>611.5</v>
      </c>
      <c r="BE21" s="121">
        <v>1080.04</v>
      </c>
      <c r="BF21" s="121">
        <v>2671800.0099999998</v>
      </c>
      <c r="BG21" s="121">
        <f t="shared" ref="BG21" si="43">IF(V21="ПК",4607.6,4422.85)</f>
        <v>4422.8500000000004</v>
      </c>
      <c r="BH21" s="121">
        <v>8748.57</v>
      </c>
      <c r="BI21" s="121">
        <v>3389.61</v>
      </c>
      <c r="BJ21" s="121">
        <v>5995.76</v>
      </c>
      <c r="BK21" s="121">
        <v>548.62</v>
      </c>
      <c r="BL21" s="122" t="str">
        <f t="shared" ref="BL21" si="44">IF(AN21&gt;AZ21, "+", " ")</f>
        <v/>
      </c>
      <c r="BM21" s="122" t="e">
        <f t="shared" ref="BM21" si="45">IF(AO21&gt;BA21, "+", " ")</f>
        <v>#DIV/0!</v>
      </c>
      <c r="BN21" s="122" t="e">
        <f t="shared" ref="BN21" si="46">IF(AP21&gt;BB21, "+", " ")</f>
        <v>#DIV/0!</v>
      </c>
      <c r="BO21" s="122" t="e">
        <f t="shared" ref="BO21" si="47">IF(AQ21&gt;BC21, "+", " ")</f>
        <v>#DIV/0!</v>
      </c>
      <c r="BP21" s="122" t="e">
        <f t="shared" ref="BP21" si="48">IF(AR21&gt;BD21, "+", " ")</f>
        <v>#DIV/0!</v>
      </c>
      <c r="BQ21" s="122" t="e">
        <f t="shared" ref="BQ21" si="49">IF(AS21&gt;BE21, "+", " ")</f>
        <v>#DIV/0!</v>
      </c>
      <c r="BR21" s="122" t="e">
        <f t="shared" ref="BR21" si="50">IF(AT21&gt;BF21, "+", " ")</f>
        <v>#DIV/0!</v>
      </c>
      <c r="BS21" s="122" t="str">
        <f t="shared" ref="BS21" si="51">IF(AU21&gt;BG21, "+", " ")</f>
        <v/>
      </c>
      <c r="BT21" s="122" t="e">
        <f t="shared" ref="BT21" si="52">IF(AV21&gt;BH21, "+", " ")</f>
        <v>#DIV/0!</v>
      </c>
      <c r="BU21" s="122" t="e">
        <f t="shared" ref="BU21" si="53">IF(AW21&gt;BI21, "+", " ")</f>
        <v>#DIV/0!</v>
      </c>
      <c r="BV21" s="122" t="e">
        <f t="shared" ref="BV21" si="54">IF(AX21&gt;BJ21, "+", " ")</f>
        <v>#DIV/0!</v>
      </c>
      <c r="BW21" s="122" t="str">
        <f t="shared" ref="BW21" si="55">IF(AY21&gt;BK21, "+", " ")</f>
        <v/>
      </c>
      <c r="BY21" s="82">
        <f t="shared" ref="BY21" si="56">AJ21/G21*100</f>
        <v>3.0150806184240411</v>
      </c>
      <c r="BZ21" s="123">
        <f t="shared" ref="BZ21" si="57">AK21/G21*100</f>
        <v>1.5151157998156424</v>
      </c>
      <c r="CA21" s="124">
        <f t="shared" ref="CA21" si="58">G21/W21</f>
        <v>3333.8306483300589</v>
      </c>
      <c r="CB21" s="121">
        <f t="shared" ref="CB21" si="59">IF(V21="ПК",4814.95,4621.88)</f>
        <v>4621.88</v>
      </c>
      <c r="CC21" s="17" t="str">
        <f t="shared" ref="CC21" si="60">IF(CA21&gt;CB21, "+", " ")</f>
        <v/>
      </c>
    </row>
    <row r="22" spans="1:81" s="18" customFormat="1" ht="44.4" customHeight="1">
      <c r="A22" s="205" t="s">
        <v>52</v>
      </c>
      <c r="B22" s="205"/>
      <c r="C22" s="133">
        <f>SUM(C15:C20)</f>
        <v>7134.2</v>
      </c>
      <c r="D22" s="134" t="s">
        <v>74</v>
      </c>
      <c r="E22" s="134"/>
      <c r="F22" s="134"/>
      <c r="G22" s="133">
        <f>ROUND(SUM(G15:G21),2)</f>
        <v>15171696.99</v>
      </c>
      <c r="H22" s="133">
        <f t="shared" ref="H22:S22" si="61">ROUND(SUM(H15:H21),2)</f>
        <v>0</v>
      </c>
      <c r="I22" s="133">
        <f t="shared" si="61"/>
        <v>0</v>
      </c>
      <c r="J22" s="133">
        <f t="shared" si="61"/>
        <v>0</v>
      </c>
      <c r="K22" s="133">
        <f t="shared" si="61"/>
        <v>0</v>
      </c>
      <c r="L22" s="133">
        <f t="shared" si="61"/>
        <v>0</v>
      </c>
      <c r="M22" s="133">
        <f t="shared" si="61"/>
        <v>0</v>
      </c>
      <c r="N22" s="133">
        <f t="shared" si="61"/>
        <v>0</v>
      </c>
      <c r="O22" s="133">
        <f t="shared" si="61"/>
        <v>0</v>
      </c>
      <c r="P22" s="133">
        <f t="shared" si="61"/>
        <v>0</v>
      </c>
      <c r="Q22" s="133">
        <f t="shared" si="61"/>
        <v>0</v>
      </c>
      <c r="R22" s="133">
        <f t="shared" si="61"/>
        <v>0</v>
      </c>
      <c r="S22" s="133">
        <f t="shared" si="61"/>
        <v>0</v>
      </c>
      <c r="T22" s="44">
        <v>0</v>
      </c>
      <c r="U22" s="133">
        <f>ROUND(SUM(U15:U21),2)</f>
        <v>0</v>
      </c>
      <c r="V22" s="134" t="s">
        <v>74</v>
      </c>
      <c r="W22" s="133">
        <f>SUM(W15:W21)</f>
        <v>4524</v>
      </c>
      <c r="X22" s="133">
        <f>SUM(X15:X21)</f>
        <v>14509666.870000001</v>
      </c>
      <c r="Y22" s="133">
        <f>SUM(Y15:Y21)</f>
        <v>0</v>
      </c>
      <c r="Z22" s="133">
        <f>SUM(Z15:Z21)</f>
        <v>0</v>
      </c>
      <c r="AA22" s="133">
        <f t="shared" ref="AA22:AL22" si="62">SUM(AA15:AA21)</f>
        <v>0</v>
      </c>
      <c r="AB22" s="133">
        <f t="shared" si="62"/>
        <v>0</v>
      </c>
      <c r="AC22" s="133">
        <f>SUM(AC15:AC21)</f>
        <v>0</v>
      </c>
      <c r="AD22" s="133">
        <f t="shared" si="62"/>
        <v>0</v>
      </c>
      <c r="AE22" s="133">
        <f t="shared" si="62"/>
        <v>0</v>
      </c>
      <c r="AF22" s="133">
        <f t="shared" si="62"/>
        <v>0</v>
      </c>
      <c r="AG22" s="133">
        <f t="shared" si="62"/>
        <v>0</v>
      </c>
      <c r="AH22" s="133">
        <f t="shared" si="62"/>
        <v>0</v>
      </c>
      <c r="AI22" s="133">
        <f t="shared" si="62"/>
        <v>0</v>
      </c>
      <c r="AJ22" s="133">
        <f t="shared" si="62"/>
        <v>438069.16</v>
      </c>
      <c r="AK22" s="133">
        <f t="shared" si="62"/>
        <v>223960.95999999999</v>
      </c>
      <c r="AL22" s="133">
        <f t="shared" si="62"/>
        <v>0</v>
      </c>
      <c r="AN22" s="121">
        <f>I22/'Приложение 1.1'!J20</f>
        <v>0</v>
      </c>
      <c r="AO22" s="121" t="e">
        <f t="shared" si="0"/>
        <v>#DIV/0!</v>
      </c>
      <c r="AP22" s="137" t="e">
        <f t="shared" si="1"/>
        <v>#DIV/0!</v>
      </c>
      <c r="AQ22" s="137" t="e">
        <f t="shared" si="2"/>
        <v>#DIV/0!</v>
      </c>
      <c r="AR22" s="137" t="e">
        <f t="shared" si="3"/>
        <v>#DIV/0!</v>
      </c>
      <c r="AS22" s="137" t="e">
        <f t="shared" si="4"/>
        <v>#DIV/0!</v>
      </c>
      <c r="AT22" s="137" t="e">
        <f t="shared" si="5"/>
        <v>#DIV/0!</v>
      </c>
      <c r="AU22" s="137">
        <f t="shared" si="6"/>
        <v>3207.2650022104335</v>
      </c>
      <c r="AV22" s="137" t="e">
        <f t="shared" si="7"/>
        <v>#DIV/0!</v>
      </c>
      <c r="AW22" s="121" t="e">
        <f t="shared" si="8"/>
        <v>#DIV/0!</v>
      </c>
      <c r="AX22" s="137" t="e">
        <f t="shared" si="9"/>
        <v>#DIV/0!</v>
      </c>
      <c r="AY22" s="121">
        <f>AI22/'Приложение 1.1'!J20</f>
        <v>0</v>
      </c>
      <c r="AZ22" s="121">
        <v>730.08</v>
      </c>
      <c r="BA22" s="121">
        <v>2070.12</v>
      </c>
      <c r="BB22" s="121">
        <v>848.92</v>
      </c>
      <c r="BC22" s="121">
        <v>819.73</v>
      </c>
      <c r="BD22" s="121">
        <v>611.5</v>
      </c>
      <c r="BE22" s="121">
        <v>1080.04</v>
      </c>
      <c r="BF22" s="121">
        <v>2671800.0099999998</v>
      </c>
      <c r="BG22" s="121">
        <f t="shared" si="10"/>
        <v>4422.8500000000004</v>
      </c>
      <c r="BH22" s="121">
        <v>8748.57</v>
      </c>
      <c r="BI22" s="121">
        <v>3389.61</v>
      </c>
      <c r="BJ22" s="121">
        <v>5995.76</v>
      </c>
      <c r="BK22" s="121">
        <v>548.62</v>
      </c>
      <c r="BL22" s="82" t="str">
        <f t="shared" si="11"/>
        <v/>
      </c>
      <c r="BM22" s="82" t="e">
        <f t="shared" si="12"/>
        <v>#DIV/0!</v>
      </c>
      <c r="BN22" s="82" t="e">
        <f t="shared" si="13"/>
        <v>#DIV/0!</v>
      </c>
      <c r="BO22" s="82" t="e">
        <f t="shared" si="14"/>
        <v>#DIV/0!</v>
      </c>
      <c r="BP22" s="82" t="e">
        <f t="shared" si="15"/>
        <v>#DIV/0!</v>
      </c>
      <c r="BQ22" s="82" t="e">
        <f t="shared" si="16"/>
        <v>#DIV/0!</v>
      </c>
      <c r="BR22" s="82" t="e">
        <f t="shared" si="17"/>
        <v>#DIV/0!</v>
      </c>
      <c r="BS22" s="82" t="str">
        <f t="shared" si="18"/>
        <v/>
      </c>
      <c r="BT22" s="82" t="e">
        <f t="shared" si="19"/>
        <v>#DIV/0!</v>
      </c>
      <c r="BU22" s="82" t="e">
        <f t="shared" si="20"/>
        <v>#DIV/0!</v>
      </c>
      <c r="BV22" s="82" t="e">
        <f t="shared" si="21"/>
        <v>#DIV/0!</v>
      </c>
      <c r="BW22" s="82" t="str">
        <f t="shared" si="22"/>
        <v/>
      </c>
      <c r="BY22" s="82">
        <f t="shared" si="23"/>
        <v>2.8874104214494993</v>
      </c>
      <c r="BZ22" s="123">
        <f t="shared" si="24"/>
        <v>1.476176067500014</v>
      </c>
      <c r="CA22" s="124">
        <f t="shared" si="25"/>
        <v>3353.6023408488063</v>
      </c>
      <c r="CB22" s="121">
        <f t="shared" si="26"/>
        <v>4621.88</v>
      </c>
      <c r="CC22" s="17" t="str">
        <f t="shared" si="27"/>
        <v/>
      </c>
    </row>
    <row r="23" spans="1:81" s="18" customFormat="1" ht="22.5" customHeight="1">
      <c r="A23" s="163" t="s">
        <v>113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  <c r="AL23" s="165"/>
      <c r="AN23" s="121" t="e">
        <f>I23/'Приложение 1.1'!J21</f>
        <v>#DIV/0!</v>
      </c>
      <c r="AO23" s="121" t="e">
        <f t="shared" ref="AO23" si="63">K23/J23</f>
        <v>#DIV/0!</v>
      </c>
      <c r="AP23" s="137" t="e">
        <f t="shared" ref="AP23" si="64">M23/L23</f>
        <v>#DIV/0!</v>
      </c>
      <c r="AQ23" s="137" t="e">
        <f t="shared" ref="AQ23" si="65">O23/N23</f>
        <v>#DIV/0!</v>
      </c>
      <c r="AR23" s="137" t="e">
        <f t="shared" ref="AR23" si="66">Q23/P23</f>
        <v>#DIV/0!</v>
      </c>
      <c r="AS23" s="137" t="e">
        <f t="shared" ref="AS23" si="67">S23/R23</f>
        <v>#DIV/0!</v>
      </c>
      <c r="AT23" s="137" t="e">
        <f t="shared" ref="AT23" si="68">U23/T23</f>
        <v>#DIV/0!</v>
      </c>
      <c r="AU23" s="137" t="e">
        <f t="shared" ref="AU23" si="69">X23/W23</f>
        <v>#DIV/0!</v>
      </c>
      <c r="AV23" s="137" t="e">
        <f t="shared" ref="AV23" si="70">Z23/Y23</f>
        <v>#DIV/0!</v>
      </c>
      <c r="AW23" s="121" t="e">
        <f t="shared" ref="AW23" si="71">AB23/AA23</f>
        <v>#DIV/0!</v>
      </c>
      <c r="AX23" s="137" t="e">
        <f t="shared" ref="AX23" si="72">AH23/AG23</f>
        <v>#DIV/0!</v>
      </c>
      <c r="AY23" s="121" t="e">
        <f>AI23/'Приложение 1.1'!J21</f>
        <v>#DIV/0!</v>
      </c>
      <c r="AZ23" s="121">
        <v>766.59</v>
      </c>
      <c r="BA23" s="121">
        <v>2173.62</v>
      </c>
      <c r="BB23" s="121">
        <v>891.36</v>
      </c>
      <c r="BC23" s="121">
        <v>860.72</v>
      </c>
      <c r="BD23" s="121">
        <v>1699.83</v>
      </c>
      <c r="BE23" s="121">
        <v>1134.04</v>
      </c>
      <c r="BF23" s="121">
        <v>2338035</v>
      </c>
      <c r="BG23" s="121">
        <f>IF(V23="ПК",4837.98,4644)</f>
        <v>4644</v>
      </c>
      <c r="BH23" s="121">
        <v>9186</v>
      </c>
      <c r="BI23" s="121">
        <v>3559.09</v>
      </c>
      <c r="BJ23" s="121">
        <v>6295.55</v>
      </c>
      <c r="BK23" s="121">
        <f>105042.09+358512+470547</f>
        <v>934101.09</v>
      </c>
      <c r="BL23" s="82" t="e">
        <f t="shared" ref="BL23" si="73">IF(AN23&gt;AZ23, "+", " ")</f>
        <v>#DIV/0!</v>
      </c>
      <c r="BM23" s="82" t="e">
        <f t="shared" ref="BM23" si="74">IF(AO23&gt;BA23, "+", " ")</f>
        <v>#DIV/0!</v>
      </c>
      <c r="BN23" s="82" t="e">
        <f t="shared" ref="BN23" si="75">IF(AP23&gt;BB23, "+", " ")</f>
        <v>#DIV/0!</v>
      </c>
      <c r="BO23" s="82" t="e">
        <f t="shared" ref="BO23" si="76">IF(AQ23&gt;BC23, "+", " ")</f>
        <v>#DIV/0!</v>
      </c>
      <c r="BP23" s="82" t="e">
        <f t="shared" ref="BP23" si="77">IF(AR23&gt;BD23, "+", " ")</f>
        <v>#DIV/0!</v>
      </c>
      <c r="BQ23" s="82" t="e">
        <f t="shared" ref="BQ23" si="78">IF(AS23&gt;BE23, "+", " ")</f>
        <v>#DIV/0!</v>
      </c>
      <c r="BR23" s="82" t="e">
        <f t="shared" ref="BR23" si="79">IF(AT23&gt;BF23, "+", " ")</f>
        <v>#DIV/0!</v>
      </c>
      <c r="BS23" s="82" t="e">
        <f t="shared" ref="BS23" si="80">IF(AU23&gt;BG23, "+", " ")</f>
        <v>#DIV/0!</v>
      </c>
      <c r="BT23" s="82" t="e">
        <f t="shared" ref="BT23" si="81">IF(AV23&gt;BH23, "+", " ")</f>
        <v>#DIV/0!</v>
      </c>
      <c r="BU23" s="82" t="e">
        <f t="shared" ref="BU23" si="82">IF(AW23&gt;BI23, "+", " ")</f>
        <v>#DIV/0!</v>
      </c>
      <c r="BV23" s="82" t="e">
        <f t="shared" ref="BV23" si="83">IF(AX23&gt;BJ23, "+", " ")</f>
        <v>#DIV/0!</v>
      </c>
      <c r="BW23" s="82" t="e">
        <f t="shared" ref="BW23" si="84">IF(AY23&gt;BK23, "+", " ")</f>
        <v>#DIV/0!</v>
      </c>
      <c r="BY23" s="82" t="e">
        <f t="shared" ref="BY23" si="85">AJ23/G23*100</f>
        <v>#DIV/0!</v>
      </c>
      <c r="BZ23" s="123" t="e">
        <f t="shared" ref="BZ23" si="86">AK23/G23*100</f>
        <v>#DIV/0!</v>
      </c>
      <c r="CA23" s="124" t="e">
        <f t="shared" ref="CA23" si="87">G23/W23</f>
        <v>#DIV/0!</v>
      </c>
      <c r="CB23" s="121">
        <f>IF(V23="ПК",5055.69,4852.98)</f>
        <v>4852.9799999999996</v>
      </c>
      <c r="CC23" s="17" t="e">
        <f t="shared" ref="CC23" si="88">IF(CA23&gt;CB23, "+", " ")</f>
        <v>#DIV/0!</v>
      </c>
    </row>
    <row r="24" spans="1:81" s="18" customFormat="1" ht="15" customHeight="1">
      <c r="A24" s="163" t="s">
        <v>53</v>
      </c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5"/>
      <c r="AN24" s="121" t="e">
        <f>I24/'Приложение 1.1'!J22</f>
        <v>#DIV/0!</v>
      </c>
      <c r="AO24" s="121" t="e">
        <f t="shared" ref="AO24:AO29" si="89">K24/J24</f>
        <v>#DIV/0!</v>
      </c>
      <c r="AP24" s="137" t="e">
        <f t="shared" ref="AP24:AP29" si="90">M24/L24</f>
        <v>#DIV/0!</v>
      </c>
      <c r="AQ24" s="137" t="e">
        <f t="shared" ref="AQ24:AQ29" si="91">O24/N24</f>
        <v>#DIV/0!</v>
      </c>
      <c r="AR24" s="137" t="e">
        <f t="shared" ref="AR24:AR29" si="92">Q24/P24</f>
        <v>#DIV/0!</v>
      </c>
      <c r="AS24" s="137" t="e">
        <f t="shared" ref="AS24:AS29" si="93">S24/R24</f>
        <v>#DIV/0!</v>
      </c>
      <c r="AT24" s="137" t="e">
        <f t="shared" ref="AT24:AT29" si="94">U24/T24</f>
        <v>#DIV/0!</v>
      </c>
      <c r="AU24" s="137" t="e">
        <f t="shared" ref="AU24:AU29" si="95">X24/W24</f>
        <v>#DIV/0!</v>
      </c>
      <c r="AV24" s="137" t="e">
        <f t="shared" ref="AV24:AV29" si="96">Z24/Y24</f>
        <v>#DIV/0!</v>
      </c>
      <c r="AW24" s="121" t="e">
        <f t="shared" ref="AW24:AW29" si="97">AB24/AA24</f>
        <v>#DIV/0!</v>
      </c>
      <c r="AX24" s="137" t="e">
        <f t="shared" ref="AX24:AX29" si="98">AH24/AG24</f>
        <v>#DIV/0!</v>
      </c>
      <c r="AY24" s="121" t="e">
        <f>AI24/'Приложение 1.1'!J22</f>
        <v>#DIV/0!</v>
      </c>
      <c r="AZ24" s="121">
        <v>766.59</v>
      </c>
      <c r="BA24" s="121">
        <v>2173.62</v>
      </c>
      <c r="BB24" s="121">
        <v>891.36</v>
      </c>
      <c r="BC24" s="121">
        <v>860.72</v>
      </c>
      <c r="BD24" s="121">
        <v>1699.83</v>
      </c>
      <c r="BE24" s="121">
        <v>1134.04</v>
      </c>
      <c r="BF24" s="121">
        <v>2338035</v>
      </c>
      <c r="BG24" s="121">
        <f t="shared" ref="BG24:BG29" si="99">IF(V24="ПК",4837.98,4644)</f>
        <v>4644</v>
      </c>
      <c r="BH24" s="121">
        <v>9186</v>
      </c>
      <c r="BI24" s="121">
        <v>3559.09</v>
      </c>
      <c r="BJ24" s="121">
        <v>6295.55</v>
      </c>
      <c r="BK24" s="121">
        <f t="shared" ref="BK24:BK29" si="100">105042.09+358512+470547</f>
        <v>934101.09</v>
      </c>
      <c r="BL24" s="82" t="e">
        <f t="shared" ref="BL24:BL29" si="101">IF(AN24&gt;AZ24, "+", " ")</f>
        <v>#DIV/0!</v>
      </c>
      <c r="BM24" s="82" t="e">
        <f t="shared" ref="BM24:BM29" si="102">IF(AO24&gt;BA24, "+", " ")</f>
        <v>#DIV/0!</v>
      </c>
      <c r="BN24" s="82" t="e">
        <f t="shared" ref="BN24:BN29" si="103">IF(AP24&gt;BB24, "+", " ")</f>
        <v>#DIV/0!</v>
      </c>
      <c r="BO24" s="82" t="e">
        <f t="shared" ref="BO24:BO29" si="104">IF(AQ24&gt;BC24, "+", " ")</f>
        <v>#DIV/0!</v>
      </c>
      <c r="BP24" s="82" t="e">
        <f t="shared" ref="BP24:BP29" si="105">IF(AR24&gt;BD24, "+", " ")</f>
        <v>#DIV/0!</v>
      </c>
      <c r="BQ24" s="82" t="e">
        <f t="shared" ref="BQ24:BQ29" si="106">IF(AS24&gt;BE24, "+", " ")</f>
        <v>#DIV/0!</v>
      </c>
      <c r="BR24" s="82" t="e">
        <f t="shared" ref="BR24:BR29" si="107">IF(AT24&gt;BF24, "+", " ")</f>
        <v>#DIV/0!</v>
      </c>
      <c r="BS24" s="82" t="e">
        <f t="shared" ref="BS24:BS29" si="108">IF(AU24&gt;BG24, "+", " ")</f>
        <v>#DIV/0!</v>
      </c>
      <c r="BT24" s="82" t="e">
        <f t="shared" ref="BT24:BT29" si="109">IF(AV24&gt;BH24, "+", " ")</f>
        <v>#DIV/0!</v>
      </c>
      <c r="BU24" s="82" t="e">
        <f t="shared" ref="BU24:BU29" si="110">IF(AW24&gt;BI24, "+", " ")</f>
        <v>#DIV/0!</v>
      </c>
      <c r="BV24" s="82" t="e">
        <f t="shared" ref="BV24:BV29" si="111">IF(AX24&gt;BJ24, "+", " ")</f>
        <v>#DIV/0!</v>
      </c>
      <c r="BW24" s="82" t="e">
        <f t="shared" ref="BW24:BW29" si="112">IF(AY24&gt;BK24, "+", " ")</f>
        <v>#DIV/0!</v>
      </c>
      <c r="BY24" s="82" t="e">
        <f t="shared" ref="BY24:BY28" si="113">AJ24/G24*100</f>
        <v>#DIV/0!</v>
      </c>
      <c r="BZ24" s="123" t="e">
        <f t="shared" ref="BZ24:BZ28" si="114">AK24/G24*100</f>
        <v>#DIV/0!</v>
      </c>
      <c r="CA24" s="124" t="e">
        <f t="shared" ref="CA24:CA28" si="115">G24/W24</f>
        <v>#DIV/0!</v>
      </c>
      <c r="CB24" s="121">
        <f t="shared" ref="CB24:CB29" si="116">IF(V24="ПК",5055.69,4852.98)</f>
        <v>4852.9799999999996</v>
      </c>
      <c r="CC24" s="17" t="e">
        <f t="shared" ref="CC24:CC28" si="117">IF(CA24&gt;CB24, "+", " ")</f>
        <v>#DIV/0!</v>
      </c>
    </row>
    <row r="25" spans="1:81" s="18" customFormat="1" ht="9" customHeight="1">
      <c r="A25" s="134">
        <v>1</v>
      </c>
      <c r="B25" s="78" t="s">
        <v>105</v>
      </c>
      <c r="C25" s="133">
        <v>622.20000000000005</v>
      </c>
      <c r="D25" s="115"/>
      <c r="E25" s="133"/>
      <c r="F25" s="133"/>
      <c r="G25" s="55">
        <f t="shared" ref="G25:G28" si="118">ROUND(X25+AJ25+AK25,2)</f>
        <v>2112453.66</v>
      </c>
      <c r="H25" s="133">
        <f t="shared" ref="H25:H28" si="119">I25+K25+M25+O25+Q25+S25</f>
        <v>0</v>
      </c>
      <c r="I25" s="56">
        <v>0</v>
      </c>
      <c r="J25" s="56">
        <v>0</v>
      </c>
      <c r="K25" s="56">
        <v>0</v>
      </c>
      <c r="L25" s="56">
        <v>0</v>
      </c>
      <c r="M25" s="56">
        <v>0</v>
      </c>
      <c r="N25" s="133">
        <v>0</v>
      </c>
      <c r="O25" s="133">
        <v>0</v>
      </c>
      <c r="P25" s="133">
        <v>0</v>
      </c>
      <c r="Q25" s="133">
        <v>0</v>
      </c>
      <c r="R25" s="133">
        <v>0</v>
      </c>
      <c r="S25" s="133">
        <v>0</v>
      </c>
      <c r="T25" s="43">
        <v>0</v>
      </c>
      <c r="U25" s="133">
        <v>0</v>
      </c>
      <c r="V25" s="144" t="s">
        <v>111</v>
      </c>
      <c r="W25" s="139">
        <v>551</v>
      </c>
      <c r="X25" s="133">
        <f t="shared" ref="X25:X28" si="120">ROUND(IF(V25="СК",4852.98,5055.69)*0.955*0.79*W25,2)</f>
        <v>2017393.25</v>
      </c>
      <c r="Y25" s="137">
        <v>0</v>
      </c>
      <c r="Z25" s="137">
        <v>0</v>
      </c>
      <c r="AA25" s="137">
        <v>0</v>
      </c>
      <c r="AB25" s="137">
        <v>0</v>
      </c>
      <c r="AC25" s="137">
        <v>0</v>
      </c>
      <c r="AD25" s="137">
        <v>0</v>
      </c>
      <c r="AE25" s="137">
        <v>0</v>
      </c>
      <c r="AF25" s="137">
        <v>0</v>
      </c>
      <c r="AG25" s="137">
        <v>0</v>
      </c>
      <c r="AH25" s="137">
        <v>0</v>
      </c>
      <c r="AI25" s="137">
        <v>0</v>
      </c>
      <c r="AJ25" s="137">
        <f t="shared" ref="AJ25:AJ28" si="121">ROUND(X25/95.5*3,2)</f>
        <v>63373.61</v>
      </c>
      <c r="AK25" s="137">
        <f t="shared" ref="AK25:AK28" si="122">ROUND(X25/95.5*1.5,2)</f>
        <v>31686.799999999999</v>
      </c>
      <c r="AL25" s="137">
        <v>0</v>
      </c>
      <c r="AN25" s="121">
        <f>I25/'Приложение 1.1'!J23</f>
        <v>0</v>
      </c>
      <c r="AO25" s="121" t="e">
        <f t="shared" si="89"/>
        <v>#DIV/0!</v>
      </c>
      <c r="AP25" s="121" t="e">
        <f t="shared" si="90"/>
        <v>#DIV/0!</v>
      </c>
      <c r="AQ25" s="121" t="e">
        <f t="shared" si="91"/>
        <v>#DIV/0!</v>
      </c>
      <c r="AR25" s="121" t="e">
        <f t="shared" si="92"/>
        <v>#DIV/0!</v>
      </c>
      <c r="AS25" s="121" t="e">
        <f t="shared" si="93"/>
        <v>#DIV/0!</v>
      </c>
      <c r="AT25" s="121" t="e">
        <f t="shared" si="94"/>
        <v>#DIV/0!</v>
      </c>
      <c r="AU25" s="121">
        <f t="shared" si="95"/>
        <v>3661.3307622504535</v>
      </c>
      <c r="AV25" s="121" t="e">
        <f t="shared" si="96"/>
        <v>#DIV/0!</v>
      </c>
      <c r="AW25" s="121" t="e">
        <f t="shared" si="97"/>
        <v>#DIV/0!</v>
      </c>
      <c r="AX25" s="121" t="e">
        <f t="shared" si="98"/>
        <v>#DIV/0!</v>
      </c>
      <c r="AY25" s="121">
        <f>AI25/'Приложение 1.1'!J23</f>
        <v>0</v>
      </c>
      <c r="AZ25" s="121">
        <v>766.59</v>
      </c>
      <c r="BA25" s="121">
        <v>2173.62</v>
      </c>
      <c r="BB25" s="121">
        <v>891.36</v>
      </c>
      <c r="BC25" s="121">
        <v>860.72</v>
      </c>
      <c r="BD25" s="121">
        <v>1699.83</v>
      </c>
      <c r="BE25" s="121">
        <v>1134.04</v>
      </c>
      <c r="BF25" s="121">
        <v>2338035</v>
      </c>
      <c r="BG25" s="121">
        <f t="shared" si="99"/>
        <v>4644</v>
      </c>
      <c r="BH25" s="121">
        <v>9186</v>
      </c>
      <c r="BI25" s="121">
        <v>3559.09</v>
      </c>
      <c r="BJ25" s="121">
        <v>6295.55</v>
      </c>
      <c r="BK25" s="121">
        <f t="shared" si="100"/>
        <v>934101.09</v>
      </c>
      <c r="BL25" s="122" t="str">
        <f t="shared" si="101"/>
        <v/>
      </c>
      <c r="BM25" s="122" t="e">
        <f t="shared" si="102"/>
        <v>#DIV/0!</v>
      </c>
      <c r="BN25" s="122" t="e">
        <f t="shared" si="103"/>
        <v>#DIV/0!</v>
      </c>
      <c r="BO25" s="122" t="e">
        <f t="shared" si="104"/>
        <v>#DIV/0!</v>
      </c>
      <c r="BP25" s="122" t="e">
        <f t="shared" si="105"/>
        <v>#DIV/0!</v>
      </c>
      <c r="BQ25" s="122" t="e">
        <f t="shared" si="106"/>
        <v>#DIV/0!</v>
      </c>
      <c r="BR25" s="122" t="e">
        <f t="shared" si="107"/>
        <v>#DIV/0!</v>
      </c>
      <c r="BS25" s="122" t="str">
        <f t="shared" si="108"/>
        <v/>
      </c>
      <c r="BT25" s="122" t="e">
        <f t="shared" si="109"/>
        <v>#DIV/0!</v>
      </c>
      <c r="BU25" s="122" t="e">
        <f t="shared" si="110"/>
        <v>#DIV/0!</v>
      </c>
      <c r="BV25" s="122" t="e">
        <f t="shared" si="111"/>
        <v>#DIV/0!</v>
      </c>
      <c r="BW25" s="122" t="str">
        <f t="shared" si="112"/>
        <v/>
      </c>
      <c r="BY25" s="82">
        <f t="shared" si="113"/>
        <v>3.0000000094676631</v>
      </c>
      <c r="BZ25" s="123">
        <f t="shared" si="114"/>
        <v>1.4999997680422488</v>
      </c>
      <c r="CA25" s="124">
        <f t="shared" si="115"/>
        <v>3833.8541923774956</v>
      </c>
      <c r="CB25" s="121">
        <f t="shared" si="116"/>
        <v>4852.9799999999996</v>
      </c>
      <c r="CC25" s="17" t="str">
        <f t="shared" si="117"/>
        <v/>
      </c>
    </row>
    <row r="26" spans="1:81" s="18" customFormat="1" ht="9" customHeight="1">
      <c r="A26" s="134">
        <v>2</v>
      </c>
      <c r="B26" s="78" t="s">
        <v>106</v>
      </c>
      <c r="C26" s="133">
        <v>610.79999999999995</v>
      </c>
      <c r="D26" s="115"/>
      <c r="E26" s="133"/>
      <c r="F26" s="133"/>
      <c r="G26" s="55">
        <f t="shared" si="118"/>
        <v>2392325.02</v>
      </c>
      <c r="H26" s="133">
        <f t="shared" si="119"/>
        <v>0</v>
      </c>
      <c r="I26" s="56">
        <v>0</v>
      </c>
      <c r="J26" s="56">
        <v>0</v>
      </c>
      <c r="K26" s="56">
        <v>0</v>
      </c>
      <c r="L26" s="56">
        <v>0</v>
      </c>
      <c r="M26" s="56">
        <v>0</v>
      </c>
      <c r="N26" s="133">
        <v>0</v>
      </c>
      <c r="O26" s="133">
        <v>0</v>
      </c>
      <c r="P26" s="133">
        <v>0</v>
      </c>
      <c r="Q26" s="133">
        <v>0</v>
      </c>
      <c r="R26" s="133">
        <v>0</v>
      </c>
      <c r="S26" s="133">
        <v>0</v>
      </c>
      <c r="T26" s="43">
        <v>0</v>
      </c>
      <c r="U26" s="133">
        <v>0</v>
      </c>
      <c r="V26" s="144" t="s">
        <v>111</v>
      </c>
      <c r="W26" s="137">
        <v>624</v>
      </c>
      <c r="X26" s="133">
        <f t="shared" si="120"/>
        <v>2284670.39</v>
      </c>
      <c r="Y26" s="137">
        <v>0</v>
      </c>
      <c r="Z26" s="137">
        <v>0</v>
      </c>
      <c r="AA26" s="137">
        <v>0</v>
      </c>
      <c r="AB26" s="137">
        <v>0</v>
      </c>
      <c r="AC26" s="137">
        <v>0</v>
      </c>
      <c r="AD26" s="137">
        <v>0</v>
      </c>
      <c r="AE26" s="137">
        <v>0</v>
      </c>
      <c r="AF26" s="137">
        <v>0</v>
      </c>
      <c r="AG26" s="137">
        <v>0</v>
      </c>
      <c r="AH26" s="137">
        <v>0</v>
      </c>
      <c r="AI26" s="137">
        <v>0</v>
      </c>
      <c r="AJ26" s="137">
        <f t="shared" si="121"/>
        <v>71769.75</v>
      </c>
      <c r="AK26" s="137">
        <f t="shared" si="122"/>
        <v>35884.879999999997</v>
      </c>
      <c r="AL26" s="137">
        <v>0</v>
      </c>
      <c r="AN26" s="121">
        <f>I26/'Приложение 1.1'!J24</f>
        <v>0</v>
      </c>
      <c r="AO26" s="121" t="e">
        <f t="shared" si="89"/>
        <v>#DIV/0!</v>
      </c>
      <c r="AP26" s="121" t="e">
        <f t="shared" si="90"/>
        <v>#DIV/0!</v>
      </c>
      <c r="AQ26" s="121" t="e">
        <f t="shared" si="91"/>
        <v>#DIV/0!</v>
      </c>
      <c r="AR26" s="121" t="e">
        <f t="shared" si="92"/>
        <v>#DIV/0!</v>
      </c>
      <c r="AS26" s="121" t="e">
        <f t="shared" si="93"/>
        <v>#DIV/0!</v>
      </c>
      <c r="AT26" s="121" t="e">
        <f t="shared" si="94"/>
        <v>#DIV/0!</v>
      </c>
      <c r="AU26" s="121">
        <f t="shared" si="95"/>
        <v>3661.3307532051285</v>
      </c>
      <c r="AV26" s="121" t="e">
        <f t="shared" si="96"/>
        <v>#DIV/0!</v>
      </c>
      <c r="AW26" s="121" t="e">
        <f t="shared" si="97"/>
        <v>#DIV/0!</v>
      </c>
      <c r="AX26" s="121" t="e">
        <f t="shared" si="98"/>
        <v>#DIV/0!</v>
      </c>
      <c r="AY26" s="121">
        <f>AI26/'Приложение 1.1'!J24</f>
        <v>0</v>
      </c>
      <c r="AZ26" s="121">
        <v>766.59</v>
      </c>
      <c r="BA26" s="121">
        <v>2173.62</v>
      </c>
      <c r="BB26" s="121">
        <v>891.36</v>
      </c>
      <c r="BC26" s="121">
        <v>860.72</v>
      </c>
      <c r="BD26" s="121">
        <v>1699.83</v>
      </c>
      <c r="BE26" s="121">
        <v>1134.04</v>
      </c>
      <c r="BF26" s="121">
        <v>2338035</v>
      </c>
      <c r="BG26" s="121">
        <f t="shared" si="99"/>
        <v>4644</v>
      </c>
      <c r="BH26" s="121">
        <v>9186</v>
      </c>
      <c r="BI26" s="121">
        <v>3559.09</v>
      </c>
      <c r="BJ26" s="121">
        <v>6295.55</v>
      </c>
      <c r="BK26" s="121">
        <f t="shared" si="100"/>
        <v>934101.09</v>
      </c>
      <c r="BL26" s="122" t="str">
        <f t="shared" si="101"/>
        <v/>
      </c>
      <c r="BM26" s="122" t="e">
        <f t="shared" si="102"/>
        <v>#DIV/0!</v>
      </c>
      <c r="BN26" s="122" t="e">
        <f t="shared" si="103"/>
        <v>#DIV/0!</v>
      </c>
      <c r="BO26" s="122" t="e">
        <f t="shared" si="104"/>
        <v>#DIV/0!</v>
      </c>
      <c r="BP26" s="122" t="e">
        <f t="shared" si="105"/>
        <v>#DIV/0!</v>
      </c>
      <c r="BQ26" s="122" t="e">
        <f t="shared" si="106"/>
        <v>#DIV/0!</v>
      </c>
      <c r="BR26" s="122" t="e">
        <f t="shared" si="107"/>
        <v>#DIV/0!</v>
      </c>
      <c r="BS26" s="122" t="str">
        <f t="shared" si="108"/>
        <v/>
      </c>
      <c r="BT26" s="122" t="e">
        <f t="shared" si="109"/>
        <v>#DIV/0!</v>
      </c>
      <c r="BU26" s="122" t="e">
        <f t="shared" si="110"/>
        <v>#DIV/0!</v>
      </c>
      <c r="BV26" s="122" t="e">
        <f t="shared" si="111"/>
        <v>#DIV/0!</v>
      </c>
      <c r="BW26" s="122" t="str">
        <f t="shared" si="112"/>
        <v/>
      </c>
      <c r="BY26" s="82">
        <f t="shared" si="113"/>
        <v>2.9999999749197959</v>
      </c>
      <c r="BZ26" s="123">
        <f t="shared" si="114"/>
        <v>1.5000001964615994</v>
      </c>
      <c r="CA26" s="124">
        <f t="shared" si="115"/>
        <v>3833.8541987179487</v>
      </c>
      <c r="CB26" s="121">
        <f t="shared" si="116"/>
        <v>4852.9799999999996</v>
      </c>
      <c r="CC26" s="17" t="str">
        <f t="shared" si="117"/>
        <v/>
      </c>
    </row>
    <row r="27" spans="1:81" s="18" customFormat="1" ht="9" customHeight="1">
      <c r="A27" s="134">
        <v>3</v>
      </c>
      <c r="B27" s="78" t="s">
        <v>107</v>
      </c>
      <c r="C27" s="133">
        <v>635.4</v>
      </c>
      <c r="D27" s="115"/>
      <c r="E27" s="133"/>
      <c r="F27" s="133"/>
      <c r="G27" s="55">
        <f t="shared" si="118"/>
        <v>2334817.21</v>
      </c>
      <c r="H27" s="133">
        <f t="shared" si="119"/>
        <v>0</v>
      </c>
      <c r="I27" s="56">
        <v>0</v>
      </c>
      <c r="J27" s="56">
        <v>0</v>
      </c>
      <c r="K27" s="56">
        <v>0</v>
      </c>
      <c r="L27" s="56">
        <v>0</v>
      </c>
      <c r="M27" s="56">
        <v>0</v>
      </c>
      <c r="N27" s="133">
        <v>0</v>
      </c>
      <c r="O27" s="133">
        <v>0</v>
      </c>
      <c r="P27" s="133">
        <v>0</v>
      </c>
      <c r="Q27" s="133">
        <v>0</v>
      </c>
      <c r="R27" s="133">
        <v>0</v>
      </c>
      <c r="S27" s="133">
        <v>0</v>
      </c>
      <c r="T27" s="43">
        <v>0</v>
      </c>
      <c r="U27" s="133">
        <v>0</v>
      </c>
      <c r="V27" s="144" t="s">
        <v>111</v>
      </c>
      <c r="W27" s="137">
        <v>609</v>
      </c>
      <c r="X27" s="133">
        <f t="shared" si="120"/>
        <v>2229750.4300000002</v>
      </c>
      <c r="Y27" s="137">
        <v>0</v>
      </c>
      <c r="Z27" s="137">
        <v>0</v>
      </c>
      <c r="AA27" s="137">
        <v>0</v>
      </c>
      <c r="AB27" s="137">
        <v>0</v>
      </c>
      <c r="AC27" s="137">
        <v>0</v>
      </c>
      <c r="AD27" s="137">
        <v>0</v>
      </c>
      <c r="AE27" s="137">
        <v>0</v>
      </c>
      <c r="AF27" s="137">
        <v>0</v>
      </c>
      <c r="AG27" s="137">
        <v>0</v>
      </c>
      <c r="AH27" s="137">
        <v>0</v>
      </c>
      <c r="AI27" s="137">
        <v>0</v>
      </c>
      <c r="AJ27" s="137">
        <f t="shared" si="121"/>
        <v>70044.52</v>
      </c>
      <c r="AK27" s="137">
        <f t="shared" si="122"/>
        <v>35022.26</v>
      </c>
      <c r="AL27" s="137">
        <v>0</v>
      </c>
      <c r="AN27" s="121">
        <f>I27/'Приложение 1.1'!J25</f>
        <v>0</v>
      </c>
      <c r="AO27" s="121" t="e">
        <f t="shared" si="89"/>
        <v>#DIV/0!</v>
      </c>
      <c r="AP27" s="121" t="e">
        <f t="shared" si="90"/>
        <v>#DIV/0!</v>
      </c>
      <c r="AQ27" s="121" t="e">
        <f t="shared" si="91"/>
        <v>#DIV/0!</v>
      </c>
      <c r="AR27" s="121" t="e">
        <f t="shared" si="92"/>
        <v>#DIV/0!</v>
      </c>
      <c r="AS27" s="121" t="e">
        <f t="shared" si="93"/>
        <v>#DIV/0!</v>
      </c>
      <c r="AT27" s="121" t="e">
        <f t="shared" si="94"/>
        <v>#DIV/0!</v>
      </c>
      <c r="AU27" s="121">
        <f t="shared" si="95"/>
        <v>3661.3307553366176</v>
      </c>
      <c r="AV27" s="121" t="e">
        <f t="shared" si="96"/>
        <v>#DIV/0!</v>
      </c>
      <c r="AW27" s="121" t="e">
        <f t="shared" si="97"/>
        <v>#DIV/0!</v>
      </c>
      <c r="AX27" s="121" t="e">
        <f t="shared" si="98"/>
        <v>#DIV/0!</v>
      </c>
      <c r="AY27" s="121">
        <f>AI27/'Приложение 1.1'!J25</f>
        <v>0</v>
      </c>
      <c r="AZ27" s="121">
        <v>766.59</v>
      </c>
      <c r="BA27" s="121">
        <v>2173.62</v>
      </c>
      <c r="BB27" s="121">
        <v>891.36</v>
      </c>
      <c r="BC27" s="121">
        <v>860.72</v>
      </c>
      <c r="BD27" s="121">
        <v>1699.83</v>
      </c>
      <c r="BE27" s="121">
        <v>1134.04</v>
      </c>
      <c r="BF27" s="121">
        <v>2338035</v>
      </c>
      <c r="BG27" s="121">
        <f t="shared" si="99"/>
        <v>4644</v>
      </c>
      <c r="BH27" s="121">
        <v>9186</v>
      </c>
      <c r="BI27" s="121">
        <v>3559.09</v>
      </c>
      <c r="BJ27" s="121">
        <v>6295.55</v>
      </c>
      <c r="BK27" s="121">
        <f t="shared" si="100"/>
        <v>934101.09</v>
      </c>
      <c r="BL27" s="122" t="str">
        <f t="shared" si="101"/>
        <v/>
      </c>
      <c r="BM27" s="122" t="e">
        <f t="shared" si="102"/>
        <v>#DIV/0!</v>
      </c>
      <c r="BN27" s="122" t="e">
        <f t="shared" si="103"/>
        <v>#DIV/0!</v>
      </c>
      <c r="BO27" s="122" t="e">
        <f t="shared" si="104"/>
        <v>#DIV/0!</v>
      </c>
      <c r="BP27" s="122" t="e">
        <f t="shared" si="105"/>
        <v>#DIV/0!</v>
      </c>
      <c r="BQ27" s="122" t="e">
        <f t="shared" si="106"/>
        <v>#DIV/0!</v>
      </c>
      <c r="BR27" s="122" t="e">
        <f t="shared" si="107"/>
        <v>#DIV/0!</v>
      </c>
      <c r="BS27" s="122" t="str">
        <f t="shared" si="108"/>
        <v/>
      </c>
      <c r="BT27" s="122" t="e">
        <f t="shared" si="109"/>
        <v>#DIV/0!</v>
      </c>
      <c r="BU27" s="122" t="e">
        <f t="shared" si="110"/>
        <v>#DIV/0!</v>
      </c>
      <c r="BV27" s="122" t="e">
        <f t="shared" si="111"/>
        <v>#DIV/0!</v>
      </c>
      <c r="BW27" s="122" t="str">
        <f t="shared" si="112"/>
        <v/>
      </c>
      <c r="BY27" s="82">
        <f t="shared" si="113"/>
        <v>3.0000001584706495</v>
      </c>
      <c r="BZ27" s="123">
        <f t="shared" si="114"/>
        <v>1.5000000792353247</v>
      </c>
      <c r="CA27" s="124">
        <f t="shared" si="115"/>
        <v>3833.8542036124795</v>
      </c>
      <c r="CB27" s="121">
        <f t="shared" si="116"/>
        <v>4852.9799999999996</v>
      </c>
      <c r="CC27" s="17" t="str">
        <f t="shared" si="117"/>
        <v/>
      </c>
    </row>
    <row r="28" spans="1:81" s="18" customFormat="1" ht="9" customHeight="1">
      <c r="A28" s="134">
        <v>4</v>
      </c>
      <c r="B28" s="78" t="s">
        <v>108</v>
      </c>
      <c r="C28" s="133">
        <v>623.5</v>
      </c>
      <c r="D28" s="115"/>
      <c r="E28" s="133"/>
      <c r="F28" s="133"/>
      <c r="G28" s="55">
        <f t="shared" si="118"/>
        <v>2499672.94</v>
      </c>
      <c r="H28" s="133">
        <f t="shared" si="119"/>
        <v>0</v>
      </c>
      <c r="I28" s="56">
        <v>0</v>
      </c>
      <c r="J28" s="56">
        <v>0</v>
      </c>
      <c r="K28" s="56">
        <v>0</v>
      </c>
      <c r="L28" s="56">
        <v>0</v>
      </c>
      <c r="M28" s="56">
        <v>0</v>
      </c>
      <c r="N28" s="133">
        <v>0</v>
      </c>
      <c r="O28" s="133">
        <v>0</v>
      </c>
      <c r="P28" s="133">
        <v>0</v>
      </c>
      <c r="Q28" s="133">
        <v>0</v>
      </c>
      <c r="R28" s="133">
        <v>0</v>
      </c>
      <c r="S28" s="133">
        <v>0</v>
      </c>
      <c r="T28" s="43">
        <v>0</v>
      </c>
      <c r="U28" s="133">
        <v>0</v>
      </c>
      <c r="V28" s="144" t="s">
        <v>111</v>
      </c>
      <c r="W28" s="137">
        <v>652</v>
      </c>
      <c r="X28" s="133">
        <f t="shared" si="120"/>
        <v>2387187.66</v>
      </c>
      <c r="Y28" s="137">
        <v>0</v>
      </c>
      <c r="Z28" s="137">
        <v>0</v>
      </c>
      <c r="AA28" s="137">
        <v>0</v>
      </c>
      <c r="AB28" s="137">
        <v>0</v>
      </c>
      <c r="AC28" s="137">
        <v>0</v>
      </c>
      <c r="AD28" s="137">
        <v>0</v>
      </c>
      <c r="AE28" s="137">
        <v>0</v>
      </c>
      <c r="AF28" s="137">
        <v>0</v>
      </c>
      <c r="AG28" s="137">
        <v>0</v>
      </c>
      <c r="AH28" s="137">
        <v>0</v>
      </c>
      <c r="AI28" s="137">
        <v>0</v>
      </c>
      <c r="AJ28" s="137">
        <f t="shared" si="121"/>
        <v>74990.19</v>
      </c>
      <c r="AK28" s="137">
        <f t="shared" si="122"/>
        <v>37495.089999999997</v>
      </c>
      <c r="AL28" s="137">
        <v>0</v>
      </c>
      <c r="AN28" s="121">
        <f>I28/'Приложение 1.1'!J26</f>
        <v>0</v>
      </c>
      <c r="AO28" s="121" t="e">
        <f t="shared" si="89"/>
        <v>#DIV/0!</v>
      </c>
      <c r="AP28" s="121" t="e">
        <f t="shared" si="90"/>
        <v>#DIV/0!</v>
      </c>
      <c r="AQ28" s="121" t="e">
        <f t="shared" si="91"/>
        <v>#DIV/0!</v>
      </c>
      <c r="AR28" s="121" t="e">
        <f t="shared" si="92"/>
        <v>#DIV/0!</v>
      </c>
      <c r="AS28" s="121" t="e">
        <f t="shared" si="93"/>
        <v>#DIV/0!</v>
      </c>
      <c r="AT28" s="121" t="e">
        <f t="shared" si="94"/>
        <v>#DIV/0!</v>
      </c>
      <c r="AU28" s="121">
        <f t="shared" si="95"/>
        <v>3661.3307668711659</v>
      </c>
      <c r="AV28" s="121" t="e">
        <f t="shared" si="96"/>
        <v>#DIV/0!</v>
      </c>
      <c r="AW28" s="121" t="e">
        <f t="shared" si="97"/>
        <v>#DIV/0!</v>
      </c>
      <c r="AX28" s="121" t="e">
        <f t="shared" si="98"/>
        <v>#DIV/0!</v>
      </c>
      <c r="AY28" s="121">
        <f>AI28/'Приложение 1.1'!J26</f>
        <v>0</v>
      </c>
      <c r="AZ28" s="121">
        <v>766.59</v>
      </c>
      <c r="BA28" s="121">
        <v>2173.62</v>
      </c>
      <c r="BB28" s="121">
        <v>891.36</v>
      </c>
      <c r="BC28" s="121">
        <v>860.72</v>
      </c>
      <c r="BD28" s="121">
        <v>1699.83</v>
      </c>
      <c r="BE28" s="121">
        <v>1134.04</v>
      </c>
      <c r="BF28" s="121">
        <v>2338035</v>
      </c>
      <c r="BG28" s="121">
        <f t="shared" si="99"/>
        <v>4644</v>
      </c>
      <c r="BH28" s="121">
        <v>9186</v>
      </c>
      <c r="BI28" s="121">
        <v>3559.09</v>
      </c>
      <c r="BJ28" s="121">
        <v>6295.55</v>
      </c>
      <c r="BK28" s="121">
        <f t="shared" si="100"/>
        <v>934101.09</v>
      </c>
      <c r="BL28" s="122" t="str">
        <f t="shared" si="101"/>
        <v/>
      </c>
      <c r="BM28" s="122" t="e">
        <f t="shared" si="102"/>
        <v>#DIV/0!</v>
      </c>
      <c r="BN28" s="122" t="e">
        <f t="shared" si="103"/>
        <v>#DIV/0!</v>
      </c>
      <c r="BO28" s="122" t="e">
        <f t="shared" si="104"/>
        <v>#DIV/0!</v>
      </c>
      <c r="BP28" s="122" t="e">
        <f t="shared" si="105"/>
        <v>#DIV/0!</v>
      </c>
      <c r="BQ28" s="122" t="e">
        <f t="shared" si="106"/>
        <v>#DIV/0!</v>
      </c>
      <c r="BR28" s="122" t="e">
        <f t="shared" si="107"/>
        <v>#DIV/0!</v>
      </c>
      <c r="BS28" s="122" t="str">
        <f t="shared" si="108"/>
        <v/>
      </c>
      <c r="BT28" s="122" t="e">
        <f t="shared" si="109"/>
        <v>#DIV/0!</v>
      </c>
      <c r="BU28" s="122" t="e">
        <f t="shared" si="110"/>
        <v>#DIV/0!</v>
      </c>
      <c r="BV28" s="122" t="e">
        <f t="shared" si="111"/>
        <v>#DIV/0!</v>
      </c>
      <c r="BW28" s="122" t="str">
        <f t="shared" si="112"/>
        <v/>
      </c>
      <c r="BY28" s="82">
        <f t="shared" si="113"/>
        <v>3.0000000720094211</v>
      </c>
      <c r="BZ28" s="123">
        <f t="shared" si="114"/>
        <v>1.4999998359785418</v>
      </c>
      <c r="CA28" s="124">
        <f t="shared" si="115"/>
        <v>3833.8542024539875</v>
      </c>
      <c r="CB28" s="121">
        <f t="shared" si="116"/>
        <v>4852.9799999999996</v>
      </c>
      <c r="CC28" s="17" t="str">
        <f t="shared" si="117"/>
        <v/>
      </c>
    </row>
    <row r="29" spans="1:81" s="18" customFormat="1" ht="25.5" customHeight="1">
      <c r="A29" s="205" t="s">
        <v>52</v>
      </c>
      <c r="B29" s="205"/>
      <c r="C29" s="133">
        <f>SUM(C25:C28)</f>
        <v>2491.9</v>
      </c>
      <c r="D29" s="87"/>
      <c r="E29" s="133"/>
      <c r="F29" s="133"/>
      <c r="G29" s="133">
        <f t="shared" ref="G29:U29" si="123">SUM(G25:G28)</f>
        <v>9339268.8300000001</v>
      </c>
      <c r="H29" s="133">
        <f t="shared" si="123"/>
        <v>0</v>
      </c>
      <c r="I29" s="133">
        <f t="shared" si="123"/>
        <v>0</v>
      </c>
      <c r="J29" s="133">
        <f t="shared" si="123"/>
        <v>0</v>
      </c>
      <c r="K29" s="133">
        <f t="shared" si="123"/>
        <v>0</v>
      </c>
      <c r="L29" s="133">
        <f t="shared" si="123"/>
        <v>0</v>
      </c>
      <c r="M29" s="133">
        <f t="shared" si="123"/>
        <v>0</v>
      </c>
      <c r="N29" s="133">
        <f t="shared" si="123"/>
        <v>0</v>
      </c>
      <c r="O29" s="133">
        <f t="shared" si="123"/>
        <v>0</v>
      </c>
      <c r="P29" s="133">
        <f t="shared" si="123"/>
        <v>0</v>
      </c>
      <c r="Q29" s="133">
        <f t="shared" si="123"/>
        <v>0</v>
      </c>
      <c r="R29" s="133">
        <f t="shared" si="123"/>
        <v>0</v>
      </c>
      <c r="S29" s="133">
        <f t="shared" si="123"/>
        <v>0</v>
      </c>
      <c r="T29" s="43">
        <f t="shared" si="123"/>
        <v>0</v>
      </c>
      <c r="U29" s="133">
        <f t="shared" si="123"/>
        <v>0</v>
      </c>
      <c r="V29" s="133" t="s">
        <v>74</v>
      </c>
      <c r="W29" s="133">
        <f t="shared" ref="W29:AL29" si="124">SUM(W25:W28)</f>
        <v>2436</v>
      </c>
      <c r="X29" s="133">
        <f t="shared" si="124"/>
        <v>8919001.7300000004</v>
      </c>
      <c r="Y29" s="133">
        <f t="shared" si="124"/>
        <v>0</v>
      </c>
      <c r="Z29" s="133">
        <f t="shared" si="124"/>
        <v>0</v>
      </c>
      <c r="AA29" s="133">
        <f t="shared" si="124"/>
        <v>0</v>
      </c>
      <c r="AB29" s="133">
        <f t="shared" si="124"/>
        <v>0</v>
      </c>
      <c r="AC29" s="133">
        <f t="shared" si="124"/>
        <v>0</v>
      </c>
      <c r="AD29" s="133">
        <f t="shared" si="124"/>
        <v>0</v>
      </c>
      <c r="AE29" s="133">
        <f t="shared" si="124"/>
        <v>0</v>
      </c>
      <c r="AF29" s="133">
        <f t="shared" si="124"/>
        <v>0</v>
      </c>
      <c r="AG29" s="133">
        <f t="shared" si="124"/>
        <v>0</v>
      </c>
      <c r="AH29" s="133">
        <f t="shared" si="124"/>
        <v>0</v>
      </c>
      <c r="AI29" s="133">
        <f t="shared" si="124"/>
        <v>0</v>
      </c>
      <c r="AJ29" s="133">
        <f t="shared" si="124"/>
        <v>280178.07</v>
      </c>
      <c r="AK29" s="133">
        <f t="shared" si="124"/>
        <v>140089.03</v>
      </c>
      <c r="AL29" s="133">
        <f t="shared" si="124"/>
        <v>0</v>
      </c>
      <c r="AN29" s="121">
        <f>I29/'Приложение 1.1'!J27</f>
        <v>0</v>
      </c>
      <c r="AO29" s="121" t="e">
        <f t="shared" si="89"/>
        <v>#DIV/0!</v>
      </c>
      <c r="AP29" s="137" t="e">
        <f t="shared" si="90"/>
        <v>#DIV/0!</v>
      </c>
      <c r="AQ29" s="137" t="e">
        <f t="shared" si="91"/>
        <v>#DIV/0!</v>
      </c>
      <c r="AR29" s="137" t="e">
        <f t="shared" si="92"/>
        <v>#DIV/0!</v>
      </c>
      <c r="AS29" s="137" t="e">
        <f t="shared" si="93"/>
        <v>#DIV/0!</v>
      </c>
      <c r="AT29" s="137" t="e">
        <f t="shared" si="94"/>
        <v>#DIV/0!</v>
      </c>
      <c r="AU29" s="137">
        <f t="shared" si="95"/>
        <v>3661.3307594417079</v>
      </c>
      <c r="AV29" s="137" t="e">
        <f t="shared" si="96"/>
        <v>#DIV/0!</v>
      </c>
      <c r="AW29" s="121" t="e">
        <f t="shared" si="97"/>
        <v>#DIV/0!</v>
      </c>
      <c r="AX29" s="137" t="e">
        <f t="shared" si="98"/>
        <v>#DIV/0!</v>
      </c>
      <c r="AY29" s="121">
        <f>AI29/'Приложение 1.1'!J27</f>
        <v>0</v>
      </c>
      <c r="AZ29" s="121">
        <v>766.59</v>
      </c>
      <c r="BA29" s="121">
        <v>2173.62</v>
      </c>
      <c r="BB29" s="121">
        <v>891.36</v>
      </c>
      <c r="BC29" s="121">
        <v>860.72</v>
      </c>
      <c r="BD29" s="121">
        <v>1699.83</v>
      </c>
      <c r="BE29" s="121">
        <v>1134.04</v>
      </c>
      <c r="BF29" s="121">
        <v>2338035</v>
      </c>
      <c r="BG29" s="121">
        <f t="shared" si="99"/>
        <v>4644</v>
      </c>
      <c r="BH29" s="121">
        <v>9186</v>
      </c>
      <c r="BI29" s="121">
        <v>3559.09</v>
      </c>
      <c r="BJ29" s="121">
        <v>6295.55</v>
      </c>
      <c r="BK29" s="121">
        <f t="shared" si="100"/>
        <v>934101.09</v>
      </c>
      <c r="BL29" s="82" t="str">
        <f t="shared" si="101"/>
        <v/>
      </c>
      <c r="BM29" s="82" t="e">
        <f t="shared" si="102"/>
        <v>#DIV/0!</v>
      </c>
      <c r="BN29" s="82" t="e">
        <f t="shared" si="103"/>
        <v>#DIV/0!</v>
      </c>
      <c r="BO29" s="82" t="e">
        <f t="shared" si="104"/>
        <v>#DIV/0!</v>
      </c>
      <c r="BP29" s="82" t="e">
        <f t="shared" si="105"/>
        <v>#DIV/0!</v>
      </c>
      <c r="BQ29" s="82" t="e">
        <f t="shared" si="106"/>
        <v>#DIV/0!</v>
      </c>
      <c r="BR29" s="82" t="e">
        <f t="shared" si="107"/>
        <v>#DIV/0!</v>
      </c>
      <c r="BS29" s="82" t="str">
        <f t="shared" si="108"/>
        <v/>
      </c>
      <c r="BT29" s="82" t="e">
        <f t="shared" si="109"/>
        <v>#DIV/0!</v>
      </c>
      <c r="BU29" s="82" t="e">
        <f t="shared" si="110"/>
        <v>#DIV/0!</v>
      </c>
      <c r="BV29" s="82" t="e">
        <f t="shared" si="111"/>
        <v>#DIV/0!</v>
      </c>
      <c r="BW29" s="82" t="str">
        <f t="shared" si="112"/>
        <v/>
      </c>
      <c r="BY29" s="82">
        <f t="shared" ref="BY29" si="125">AJ29/G29*100</f>
        <v>3.0000000546081296</v>
      </c>
      <c r="BZ29" s="123">
        <f t="shared" ref="BZ29" si="126">AK29/G29*100</f>
        <v>1.4999999737666831</v>
      </c>
      <c r="CA29" s="124">
        <f t="shared" ref="CA29" si="127">G29/W29</f>
        <v>3833.8541995073892</v>
      </c>
      <c r="CB29" s="121">
        <f t="shared" si="116"/>
        <v>4852.9799999999996</v>
      </c>
      <c r="CC29" s="17" t="str">
        <f t="shared" ref="CC29" si="128">IF(CA29&gt;CB29, "+", " ")</f>
        <v/>
      </c>
    </row>
    <row r="30" spans="1:81">
      <c r="J30" s="7"/>
      <c r="L30" s="7"/>
      <c r="N30" s="7"/>
      <c r="P30" s="7"/>
      <c r="R30" s="7"/>
      <c r="BY30" s="15"/>
      <c r="BZ30" s="15"/>
    </row>
    <row r="31" spans="1:81">
      <c r="J31" s="7"/>
      <c r="L31" s="7"/>
      <c r="N31" s="7"/>
      <c r="P31" s="7"/>
      <c r="R31" s="7"/>
      <c r="BY31" s="15"/>
      <c r="BZ31" s="15"/>
    </row>
  </sheetData>
  <autoFilter ref="A12:CD29"/>
  <mergeCells count="151">
    <mergeCell ref="A13:AL13"/>
    <mergeCell ref="A23:AL23"/>
    <mergeCell ref="A22:B22"/>
    <mergeCell ref="A14:AL14"/>
    <mergeCell ref="A29:B29"/>
    <mergeCell ref="CA6:CA11"/>
    <mergeCell ref="CB6:CB11"/>
    <mergeCell ref="CC6:CC11"/>
    <mergeCell ref="CA13:CC13"/>
    <mergeCell ref="BY13:BZ13"/>
    <mergeCell ref="BY6:BY11"/>
    <mergeCell ref="BZ6:BZ11"/>
    <mergeCell ref="A24:AL24"/>
    <mergeCell ref="P8:Q8"/>
    <mergeCell ref="R8:S8"/>
    <mergeCell ref="AG7:AH8"/>
    <mergeCell ref="AA7:AB8"/>
    <mergeCell ref="O9:O11"/>
    <mergeCell ref="D9:D11"/>
    <mergeCell ref="G9:G11"/>
    <mergeCell ref="I9:I11"/>
    <mergeCell ref="J9:J11"/>
    <mergeCell ref="K9:K11"/>
    <mergeCell ref="L9:L11"/>
    <mergeCell ref="A4:AL4"/>
    <mergeCell ref="A6:A11"/>
    <mergeCell ref="B6:B11"/>
    <mergeCell ref="C6:C8"/>
    <mergeCell ref="D6:D8"/>
    <mergeCell ref="H9:H11"/>
    <mergeCell ref="G6:G8"/>
    <mergeCell ref="H6:AD6"/>
    <mergeCell ref="H7:S7"/>
    <mergeCell ref="AE6:AL6"/>
    <mergeCell ref="T7:U8"/>
    <mergeCell ref="Y7:Z8"/>
    <mergeCell ref="AI7:AI8"/>
    <mergeCell ref="AJ7:AJ8"/>
    <mergeCell ref="AK7:AK8"/>
    <mergeCell ref="AL7:AL8"/>
    <mergeCell ref="AC9:AC11"/>
    <mergeCell ref="AC7:AD8"/>
    <mergeCell ref="AE7:AF8"/>
    <mergeCell ref="AE9:AE11"/>
    <mergeCell ref="AF9:AF11"/>
    <mergeCell ref="J8:K8"/>
    <mergeCell ref="L8:M8"/>
    <mergeCell ref="N8:O8"/>
    <mergeCell ref="C9:C11"/>
    <mergeCell ref="Z9:Z11"/>
    <mergeCell ref="AA9:AA11"/>
    <mergeCell ref="AB9:AB11"/>
    <mergeCell ref="P9:P11"/>
    <mergeCell ref="M9:M11"/>
    <mergeCell ref="N9:N11"/>
    <mergeCell ref="V9:V11"/>
    <mergeCell ref="V7:X8"/>
    <mergeCell ref="AJ9:AJ11"/>
    <mergeCell ref="AK9:AK11"/>
    <mergeCell ref="AL9:AL11"/>
    <mergeCell ref="AD9:AD11"/>
    <mergeCell ref="AI9:AI11"/>
    <mergeCell ref="Q9:Q11"/>
    <mergeCell ref="R9:R11"/>
    <mergeCell ref="S9:S11"/>
    <mergeCell ref="T9:T11"/>
    <mergeCell ref="U9:U11"/>
    <mergeCell ref="W9:W11"/>
    <mergeCell ref="X9:X11"/>
    <mergeCell ref="Y9:Y11"/>
    <mergeCell ref="AG9:AG11"/>
    <mergeCell ref="AH9:AH11"/>
    <mergeCell ref="BE1:BK1"/>
    <mergeCell ref="AN6:AY6"/>
    <mergeCell ref="AZ6:BK6"/>
    <mergeCell ref="AN7:AN8"/>
    <mergeCell ref="AO7:AO8"/>
    <mergeCell ref="AP7:AP8"/>
    <mergeCell ref="AQ7:AQ8"/>
    <mergeCell ref="AR7:AR8"/>
    <mergeCell ref="AS7:AS8"/>
    <mergeCell ref="AT7:AT8"/>
    <mergeCell ref="AU7:AU8"/>
    <mergeCell ref="AV7:AV8"/>
    <mergeCell ref="AW7:AW8"/>
    <mergeCell ref="AX7:AX8"/>
    <mergeCell ref="AY7:AY8"/>
    <mergeCell ref="AZ7:AZ8"/>
    <mergeCell ref="BA7:BA8"/>
    <mergeCell ref="BB7:BB8"/>
    <mergeCell ref="BC7:BC8"/>
    <mergeCell ref="BD7:BD8"/>
    <mergeCell ref="BT7:BT8"/>
    <mergeCell ref="BU7:BU8"/>
    <mergeCell ref="BV7:BV8"/>
    <mergeCell ref="BK9:BK11"/>
    <mergeCell ref="BI7:BI8"/>
    <mergeCell ref="BJ7:BJ8"/>
    <mergeCell ref="BK7:BK8"/>
    <mergeCell ref="BF9:BF11"/>
    <mergeCell ref="BG9:BG11"/>
    <mergeCell ref="BH9:BH11"/>
    <mergeCell ref="BI9:BI11"/>
    <mergeCell ref="BR7:BR8"/>
    <mergeCell ref="BS7:BS8"/>
    <mergeCell ref="AW9:AW11"/>
    <mergeCell ref="AX9:AX11"/>
    <mergeCell ref="AY9:AY11"/>
    <mergeCell ref="AZ9:AZ11"/>
    <mergeCell ref="BA9:BA11"/>
    <mergeCell ref="BB9:BB11"/>
    <mergeCell ref="BC9:BC11"/>
    <mergeCell ref="BD9:BD11"/>
    <mergeCell ref="BH7:BH8"/>
    <mergeCell ref="BE9:BE11"/>
    <mergeCell ref="BE7:BE8"/>
    <mergeCell ref="BF7:BF8"/>
    <mergeCell ref="BG7:BG8"/>
    <mergeCell ref="AN9:AN11"/>
    <mergeCell ref="AO9:AO11"/>
    <mergeCell ref="AP9:AP11"/>
    <mergeCell ref="AQ9:AQ11"/>
    <mergeCell ref="AR9:AR11"/>
    <mergeCell ref="AS9:AS11"/>
    <mergeCell ref="AT9:AT11"/>
    <mergeCell ref="AU9:AU11"/>
    <mergeCell ref="AV9:AV11"/>
    <mergeCell ref="AB2:AL2"/>
    <mergeCell ref="AI1:AL1"/>
    <mergeCell ref="BL13:BW13"/>
    <mergeCell ref="BJ9:BJ11"/>
    <mergeCell ref="BL6:BW6"/>
    <mergeCell ref="BL9:BL11"/>
    <mergeCell ref="BM9:BM11"/>
    <mergeCell ref="BN9:BN11"/>
    <mergeCell ref="BO9:BO11"/>
    <mergeCell ref="BP9:BP11"/>
    <mergeCell ref="BQ9:BQ11"/>
    <mergeCell ref="BR9:BR11"/>
    <mergeCell ref="BS9:BS11"/>
    <mergeCell ref="BT9:BT11"/>
    <mergeCell ref="BU9:BU11"/>
    <mergeCell ref="BV9:BV11"/>
    <mergeCell ref="BW9:BW11"/>
    <mergeCell ref="BW7:BW8"/>
    <mergeCell ref="BL7:BL8"/>
    <mergeCell ref="BM7:BM8"/>
    <mergeCell ref="BN7:BN8"/>
    <mergeCell ref="BO7:BO8"/>
    <mergeCell ref="BP7:BP8"/>
    <mergeCell ref="BQ7:BQ8"/>
  </mergeCells>
  <pageMargins left="0.39370078740157483" right="0.19685039370078741" top="0.28000000000000003" bottom="0.31496062992125984" header="0.19685039370078741" footer="0.15748031496062992"/>
  <pageSetup scale="59" fitToHeight="0" orientation="landscape" useFirstPageNumber="1" r:id="rId1"/>
  <headerFooter alignWithMargins="0">
    <oddFooter>&amp;C&amp;"Arial Narrow,обычный"&amp;7&amp;P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4"/>
  <sheetViews>
    <sheetView tabSelected="1" view="pageBreakPreview" topLeftCell="C1" zoomScale="110" zoomScaleSheetLayoutView="110" workbookViewId="0">
      <selection activeCell="C2" sqref="C2:F2"/>
    </sheetView>
  </sheetViews>
  <sheetFormatPr defaultRowHeight="13.2"/>
  <cols>
    <col min="1" max="1" width="7" customWidth="1"/>
    <col min="2" max="2" width="69" customWidth="1"/>
    <col min="3" max="3" width="16" customWidth="1"/>
    <col min="4" max="4" width="20.77734375" style="91" customWidth="1"/>
    <col min="5" max="5" width="14.6640625" style="126" customWidth="1"/>
    <col min="6" max="6" width="18.109375" customWidth="1"/>
    <col min="7" max="7" width="11.77734375" customWidth="1"/>
  </cols>
  <sheetData>
    <row r="1" spans="1:19" s="18" customFormat="1" ht="50.25" customHeight="1">
      <c r="B1" s="64"/>
      <c r="C1" s="67"/>
      <c r="D1" s="67"/>
      <c r="E1" s="181" t="s">
        <v>188</v>
      </c>
      <c r="F1" s="181"/>
    </row>
    <row r="2" spans="1:19" s="9" customFormat="1" ht="45.75" customHeight="1">
      <c r="A2" s="18"/>
      <c r="B2" s="18"/>
      <c r="C2" s="181" t="s">
        <v>189</v>
      </c>
      <c r="D2" s="181"/>
      <c r="E2" s="181"/>
      <c r="F2" s="181"/>
      <c r="G2" s="128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</row>
    <row r="3" spans="1:19" s="18" customFormat="1" ht="12.75" customHeight="1">
      <c r="A3" s="208" t="s">
        <v>176</v>
      </c>
      <c r="B3" s="208"/>
      <c r="C3" s="208"/>
      <c r="D3" s="208"/>
      <c r="E3" s="208"/>
      <c r="F3" s="208"/>
      <c r="G3" s="69"/>
      <c r="H3" s="69"/>
      <c r="I3" s="69"/>
      <c r="J3" s="69"/>
    </row>
    <row r="4" spans="1:19" s="18" customFormat="1">
      <c r="A4" s="208"/>
      <c r="B4" s="208"/>
      <c r="C4" s="208"/>
      <c r="D4" s="208"/>
      <c r="E4" s="208"/>
      <c r="F4" s="208"/>
      <c r="G4" s="70"/>
      <c r="H4" s="70"/>
      <c r="I4" s="70"/>
      <c r="J4" s="70"/>
    </row>
    <row r="5" spans="1:19" ht="4.5" customHeight="1">
      <c r="A5" s="194"/>
      <c r="B5" s="194"/>
      <c r="C5" s="194"/>
      <c r="D5" s="194"/>
      <c r="E5" s="194"/>
      <c r="F5" s="194"/>
    </row>
    <row r="6" spans="1:19">
      <c r="A6" s="195" t="s">
        <v>114</v>
      </c>
      <c r="B6" s="195" t="s">
        <v>138</v>
      </c>
      <c r="C6" s="202" t="s">
        <v>8</v>
      </c>
      <c r="D6" s="227" t="s">
        <v>68</v>
      </c>
      <c r="E6" s="227" t="s">
        <v>42</v>
      </c>
      <c r="F6" s="195" t="s">
        <v>9</v>
      </c>
    </row>
    <row r="7" spans="1:19" ht="31.5" customHeight="1">
      <c r="A7" s="200"/>
      <c r="B7" s="200"/>
      <c r="C7" s="203"/>
      <c r="D7" s="229"/>
      <c r="E7" s="229"/>
      <c r="F7" s="196"/>
    </row>
    <row r="8" spans="1:19">
      <c r="A8" s="201"/>
      <c r="B8" s="201"/>
      <c r="C8" s="27" t="s">
        <v>10</v>
      </c>
      <c r="D8" s="65" t="s">
        <v>11</v>
      </c>
      <c r="E8" s="65" t="s">
        <v>40</v>
      </c>
      <c r="F8" s="60" t="s">
        <v>12</v>
      </c>
    </row>
    <row r="9" spans="1:19" ht="12.75" customHeight="1">
      <c r="A9" s="89">
        <v>1</v>
      </c>
      <c r="B9" s="89">
        <v>2</v>
      </c>
      <c r="C9" s="92">
        <v>3</v>
      </c>
      <c r="D9" s="65">
        <v>4</v>
      </c>
      <c r="E9" s="65">
        <v>5</v>
      </c>
      <c r="F9" s="60">
        <v>6</v>
      </c>
    </row>
    <row r="10" spans="1:19" ht="12.75" customHeight="1">
      <c r="A10" s="197" t="s">
        <v>157</v>
      </c>
      <c r="B10" s="199"/>
      <c r="C10" s="93">
        <f>SUM(C11:C11)</f>
        <v>8274.9000000000015</v>
      </c>
      <c r="D10" s="8">
        <f>SUM(D11:D11)</f>
        <v>324</v>
      </c>
      <c r="E10" s="65">
        <f>SUM(E11:E11)</f>
        <v>7</v>
      </c>
      <c r="F10" s="90">
        <f>SUM(F11:F11)</f>
        <v>15171696.990000002</v>
      </c>
    </row>
    <row r="11" spans="1:19" ht="12.75" customHeight="1">
      <c r="A11" s="24">
        <v>1</v>
      </c>
      <c r="B11" s="23" t="s">
        <v>116</v>
      </c>
      <c r="C11" s="90">
        <f>'Приложение 1.1'!I20</f>
        <v>8274.9000000000015</v>
      </c>
      <c r="D11" s="8">
        <f>'Приложение 1.1'!K20</f>
        <v>324</v>
      </c>
      <c r="E11" s="65">
        <v>7</v>
      </c>
      <c r="F11" s="90">
        <f>'Приложение 1.1'!L20</f>
        <v>15171696.990000002</v>
      </c>
    </row>
    <row r="12" spans="1:19" ht="12.75" customHeight="1">
      <c r="A12" s="197" t="s">
        <v>156</v>
      </c>
      <c r="B12" s="199"/>
      <c r="C12" s="93">
        <f>SUM(C13)</f>
        <v>3276.6000000000004</v>
      </c>
      <c r="D12" s="8">
        <f>SUM(D13:D13)</f>
        <v>122</v>
      </c>
      <c r="E12" s="65">
        <f>SUM(E13:E13)</f>
        <v>4</v>
      </c>
      <c r="F12" s="90">
        <f>SUM(F13:F13)</f>
        <v>9339268.8300000001</v>
      </c>
    </row>
    <row r="13" spans="1:19" ht="12.75" customHeight="1">
      <c r="A13" s="24">
        <v>1</v>
      </c>
      <c r="B13" s="23" t="s">
        <v>116</v>
      </c>
      <c r="C13" s="90">
        <f>'Приложение 1.1'!I27</f>
        <v>3276.6000000000004</v>
      </c>
      <c r="D13" s="8">
        <f>'Приложение 1.1'!K27</f>
        <v>122</v>
      </c>
      <c r="E13" s="65">
        <v>4</v>
      </c>
      <c r="F13" s="90">
        <f>'Приложение 1.1'!L27</f>
        <v>9339268.8300000001</v>
      </c>
    </row>
    <row r="14" spans="1:19" ht="12.75" customHeight="1">
      <c r="A14" s="24"/>
      <c r="B14" s="23" t="s">
        <v>177</v>
      </c>
      <c r="C14" s="90">
        <f>C10+C12</f>
        <v>11551.500000000002</v>
      </c>
      <c r="D14" s="8">
        <f t="shared" ref="D14:F14" si="0">D10+D12</f>
        <v>446</v>
      </c>
      <c r="E14" s="8">
        <f t="shared" si="0"/>
        <v>11</v>
      </c>
      <c r="F14" s="145">
        <f t="shared" si="0"/>
        <v>24510965.82</v>
      </c>
    </row>
  </sheetData>
  <mergeCells count="13">
    <mergeCell ref="H2:S2"/>
    <mergeCell ref="C2:F2"/>
    <mergeCell ref="E1:F1"/>
    <mergeCell ref="A3:F4"/>
    <mergeCell ref="A12:B12"/>
    <mergeCell ref="A10:B10"/>
    <mergeCell ref="F6:F7"/>
    <mergeCell ref="A5:F5"/>
    <mergeCell ref="A6:A8"/>
    <mergeCell ref="B6:B8"/>
    <mergeCell ref="C6:C7"/>
    <mergeCell ref="D6:D7"/>
    <mergeCell ref="E6:E7"/>
  </mergeCells>
  <pageMargins left="0.74803149606299213" right="0.19685039370078741" top="1.3779527559055118" bottom="0.31496062992125984" header="0.19685039370078741" footer="0.19685039370078741"/>
  <pageSetup scale="98" fitToHeight="0" orientation="landscape" useFirstPageNumber="1" r:id="rId1"/>
  <headerFooter alignWithMargins="0">
    <oddFooter>&amp;C&amp;"Arial Narrow,обычный"&amp;7&amp;P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1.1</vt:lpstr>
      <vt:lpstr>Приложение 2.1</vt:lpstr>
      <vt:lpstr>Приложение 3.1</vt:lpstr>
      <vt:lpstr>'Приложение 1'!Область_печати</vt:lpstr>
      <vt:lpstr>'Приложение 1.1'!Область_печати</vt:lpstr>
      <vt:lpstr>'Приложение 2'!Область_печати</vt:lpstr>
      <vt:lpstr>'Приложение 2.1'!Область_печати</vt:lpstr>
      <vt:lpstr>'Приложение 3'!Область_печати</vt:lpstr>
      <vt:lpstr>'Приложение 3.1'!Область_печати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a</cp:lastModifiedBy>
  <cp:lastPrinted>2018-07-27T13:05:11Z</cp:lastPrinted>
  <dcterms:created xsi:type="dcterms:W3CDTF">2014-06-23T04:55:08Z</dcterms:created>
  <dcterms:modified xsi:type="dcterms:W3CDTF">2018-07-27T13:06:51Z</dcterms:modified>
</cp:coreProperties>
</file>