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оцнайм" sheetId="1" r:id="rId1"/>
    <sheet name="НТО" sheetId="2" r:id="rId2"/>
  </sheets>
  <definedNames>
    <definedName name="_xlnm.Print_Area" localSheetId="1">НТО!$A$1:$I$29</definedName>
  </definedNames>
  <calcPr calcId="145621"/>
</workbook>
</file>

<file path=xl/calcChain.xml><?xml version="1.0" encoding="utf-8"?>
<calcChain xmlns="http://schemas.openxmlformats.org/spreadsheetml/2006/main">
  <c r="F24" i="2" l="1"/>
  <c r="F8" i="2"/>
  <c r="F25" i="2"/>
  <c r="D9" i="2" l="1"/>
  <c r="F9" i="2"/>
  <c r="F11" i="2" l="1"/>
  <c r="H29" i="2"/>
  <c r="I29" i="2"/>
  <c r="G29" i="2"/>
  <c r="D27" i="2"/>
  <c r="F27" i="2" s="1"/>
  <c r="F26" i="2"/>
  <c r="D26" i="2"/>
  <c r="E25" i="2"/>
  <c r="E24" i="2"/>
  <c r="D24" i="2"/>
  <c r="E11" i="2"/>
  <c r="G4" i="1" l="1"/>
  <c r="D25" i="2" l="1"/>
  <c r="C29" i="2" l="1"/>
  <c r="D23" i="2" l="1"/>
  <c r="D20" i="2"/>
  <c r="E20" i="2" s="1"/>
  <c r="E19" i="2"/>
  <c r="D19" i="2"/>
  <c r="E18" i="2"/>
  <c r="D18" i="2"/>
  <c r="D17" i="2"/>
  <c r="F17" i="2" s="1"/>
  <c r="E17" i="2"/>
  <c r="F12" i="2"/>
  <c r="D11" i="2"/>
  <c r="F5" i="2"/>
  <c r="F28" i="2"/>
  <c r="F29" i="2" s="1"/>
  <c r="D6" i="2"/>
  <c r="F6" i="2" s="1"/>
  <c r="D7" i="2"/>
  <c r="D8" i="2"/>
  <c r="E8" i="2" s="1"/>
  <c r="D10" i="2"/>
  <c r="F10" i="2" s="1"/>
  <c r="D13" i="2"/>
  <c r="F13" i="2" s="1"/>
  <c r="D14" i="2"/>
  <c r="E14" i="2" s="1"/>
  <c r="F14" i="2" s="1"/>
  <c r="D15" i="2"/>
  <c r="D16" i="2"/>
  <c r="E16" i="2" s="1"/>
  <c r="F16" i="2" s="1"/>
  <c r="D21" i="2"/>
  <c r="E21" i="2" s="1"/>
  <c r="F21" i="2" s="1"/>
  <c r="D22" i="2"/>
  <c r="D4" i="2"/>
  <c r="D5" i="2"/>
  <c r="E7" i="2"/>
  <c r="F7" i="2" s="1"/>
  <c r="E4" i="2"/>
  <c r="F4" i="2" s="1"/>
  <c r="E15" i="2" l="1"/>
  <c r="F15" i="2" s="1"/>
  <c r="F18" i="2"/>
  <c r="F19" i="2"/>
  <c r="D29" i="2"/>
  <c r="E29" i="2"/>
  <c r="F20" i="2"/>
  <c r="F4" i="1" l="1"/>
  <c r="H5" i="2" l="1"/>
  <c r="I5" i="2"/>
  <c r="G5" i="2"/>
</calcChain>
</file>

<file path=xl/sharedStrings.xml><?xml version="1.0" encoding="utf-8"?>
<sst xmlns="http://schemas.openxmlformats.org/spreadsheetml/2006/main" count="71" uniqueCount="66">
  <si>
    <t>Арендатор</t>
  </si>
  <si>
    <t>Прогноз на 2024 год</t>
  </si>
  <si>
    <t>ИП Сидорова Е.В.</t>
  </si>
  <si>
    <t>ИП Щетинская И.В.</t>
  </si>
  <si>
    <t>ИП Ланина А.В.</t>
  </si>
  <si>
    <t>ИП Аркадьева И.О.</t>
  </si>
  <si>
    <t>ИП Гореленкова Н.И.</t>
  </si>
  <si>
    <t>ИП Кузин А.С.</t>
  </si>
  <si>
    <t>ИП Седнев В.В.</t>
  </si>
  <si>
    <t>ИП Журавлев Д.А.</t>
  </si>
  <si>
    <t>ИП Куприкова Л.В.</t>
  </si>
  <si>
    <t>ИП Баранов Г.А.</t>
  </si>
  <si>
    <t>ООО "Брянсксоюзпечать"</t>
  </si>
  <si>
    <t>№1 от 01.08.2017</t>
  </si>
  <si>
    <t>№2 от 16.08.2017</t>
  </si>
  <si>
    <t>№3 от 16.08.2017</t>
  </si>
  <si>
    <t>№4 от 16.08.2017</t>
  </si>
  <si>
    <t>№5 от 01.09.2017</t>
  </si>
  <si>
    <t>№ 17 от 13.10.2020</t>
  </si>
  <si>
    <t>№6 от 12.09.2017</t>
  </si>
  <si>
    <t>№7 от 12.09.2017</t>
  </si>
  <si>
    <t>№8 от 19.09.2017</t>
  </si>
  <si>
    <t>№9 от 27.09.2017</t>
  </si>
  <si>
    <t>№10 от 27.10.2017</t>
  </si>
  <si>
    <t>№11 от 19.03.2018</t>
  </si>
  <si>
    <t>№12 от 24.05.2018</t>
  </si>
  <si>
    <t>№13 от 24.05.2018</t>
  </si>
  <si>
    <t>№14 от 15.06.2018</t>
  </si>
  <si>
    <t>№15 от 15.04.2019</t>
  </si>
  <si>
    <t>№19 от 28.10.2020</t>
  </si>
  <si>
    <t>№18 от 28.10.2020</t>
  </si>
  <si>
    <t>ИТОГО</t>
  </si>
  <si>
    <t>№ договора, дата</t>
  </si>
  <si>
    <t>№16 от 13.10.2020</t>
  </si>
  <si>
    <t>№ 20 от 09.08.2021</t>
  </si>
  <si>
    <t>ИП Водопьянов О.А.</t>
  </si>
  <si>
    <t>ООО "Дятьково хлеб"</t>
  </si>
  <si>
    <t>ОРГАНИЗАЦИЯ ЯРМАРОК</t>
  </si>
  <si>
    <t>(разово)</t>
  </si>
  <si>
    <t>Факт на 01.11.2022</t>
  </si>
  <si>
    <t>Прогноз на 2025 год</t>
  </si>
  <si>
    <t>ИП Ковалева С.А.</t>
  </si>
  <si>
    <t>(тыс. рублей)</t>
  </si>
  <si>
    <t>г. Фокино</t>
  </si>
  <si>
    <t>ИП Баходиров Р.Д.</t>
  </si>
  <si>
    <t>ИП Тугулев И. Ю.</t>
  </si>
  <si>
    <t>Прогноз на 2026 год</t>
  </si>
  <si>
    <t>План 2023 года</t>
  </si>
  <si>
    <t>Факт на 01.11.2023</t>
  </si>
  <si>
    <t>% исполнения плана 2023 года</t>
  </si>
  <si>
    <t>Оценка 2023 года</t>
  </si>
  <si>
    <t>Факт на 01.01.2023</t>
  </si>
  <si>
    <t>Факт в 2022 году</t>
  </si>
  <si>
    <t>Коновалов Р.А.</t>
  </si>
  <si>
    <t>Артамонова И.В.</t>
  </si>
  <si>
    <t>ООО "Экогринтек"</t>
  </si>
  <si>
    <t>факт на 01.11.2023</t>
  </si>
  <si>
    <t>авансовый платеж</t>
  </si>
  <si>
    <t>с ООО "Экогринтек" договор расторгнут, заключен договор на размещение НТО с Кузиным А.С.</t>
  </si>
  <si>
    <t>с ООО "Брянсксоюзпечать" договор расторгнут, заключен договор на размещение НТО с Артамоновой И.В.</t>
  </si>
  <si>
    <t>№22 от 01.12.2022</t>
  </si>
  <si>
    <t>№23 от 31.03.2023</t>
  </si>
  <si>
    <t>№21 от 01.11.2022</t>
  </si>
  <si>
    <t>№16 от 13.10.2020
доп соглашение № 1 от 27.10.2022</t>
  </si>
  <si>
    <t>Прогноз поступлений в местный бюджет 
платы, поступившей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 на 2024-2026 гг. 
(КБК 002 1 11 09080 04 0000 120)</t>
  </si>
  <si>
    <t>Прогноз в местный бюджет 
 от прочих поступлений от использования имущества, находящегося в государственной и муниципальной собственности 
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 на 2024-2026 гг.
(КБК 002 1 11 09044 04 0000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</si>
</sst>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"/>
    <numFmt numFmtId="165" formatCode="#,##0.00,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/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zoomScale="80" zoomScaleNormal="100" zoomScaleSheetLayoutView="80" workbookViewId="0">
      <selection activeCell="H19" sqref="H19"/>
    </sheetView>
  </sheetViews>
  <sheetFormatPr defaultRowHeight="15.75" x14ac:dyDescent="0.25"/>
  <cols>
    <col min="1" max="10" width="16.42578125" style="15" customWidth="1"/>
    <col min="11" max="16384" width="9.140625" style="15"/>
  </cols>
  <sheetData>
    <row r="1" spans="1:10" ht="96" customHeight="1" x14ac:dyDescent="0.25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customHeight="1" x14ac:dyDescent="0.25">
      <c r="A2" s="1"/>
      <c r="B2" s="1"/>
      <c r="C2" s="1"/>
      <c r="D2" s="1"/>
      <c r="E2" s="16"/>
      <c r="H2" s="16"/>
      <c r="I2" s="16"/>
      <c r="J2" s="21" t="s">
        <v>42</v>
      </c>
    </row>
    <row r="3" spans="1:10" ht="47.25" x14ac:dyDescent="0.25">
      <c r="A3" s="17"/>
      <c r="B3" s="22" t="s">
        <v>51</v>
      </c>
      <c r="C3" s="22" t="s">
        <v>39</v>
      </c>
      <c r="D3" s="22" t="s">
        <v>47</v>
      </c>
      <c r="E3" s="22" t="s">
        <v>48</v>
      </c>
      <c r="F3" s="22" t="s">
        <v>49</v>
      </c>
      <c r="G3" s="22" t="s">
        <v>50</v>
      </c>
      <c r="H3" s="22" t="s">
        <v>1</v>
      </c>
      <c r="I3" s="22" t="s">
        <v>40</v>
      </c>
      <c r="J3" s="22" t="s">
        <v>46</v>
      </c>
    </row>
    <row r="4" spans="1:10" x14ac:dyDescent="0.25">
      <c r="A4" s="18" t="s">
        <v>43</v>
      </c>
      <c r="B4" s="19">
        <v>620464.22</v>
      </c>
      <c r="C4" s="19">
        <v>488449.6</v>
      </c>
      <c r="D4" s="20">
        <v>700000</v>
      </c>
      <c r="E4" s="20">
        <v>504766.32</v>
      </c>
      <c r="F4" s="20">
        <f>E4/D4</f>
        <v>0.72109474285714281</v>
      </c>
      <c r="G4" s="20">
        <f>ROUND((E4-24433.19)/10*12+24433.19,-3)</f>
        <v>601000</v>
      </c>
      <c r="H4" s="20">
        <v>600000</v>
      </c>
      <c r="I4" s="20">
        <v>600000</v>
      </c>
      <c r="J4" s="20">
        <v>600000</v>
      </c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100" zoomScaleSheetLayoutView="80" workbookViewId="0">
      <pane ySplit="3" topLeftCell="A4" activePane="bottomLeft" state="frozen"/>
      <selection pane="bottomLeft" activeCell="M13" sqref="M13"/>
    </sheetView>
  </sheetViews>
  <sheetFormatPr defaultRowHeight="15.75" x14ac:dyDescent="0.25"/>
  <cols>
    <col min="1" max="1" width="24.42578125" style="1" bestFit="1" customWidth="1"/>
    <col min="2" max="2" width="21.28515625" style="1" customWidth="1"/>
    <col min="3" max="9" width="16.42578125" style="1" customWidth="1"/>
    <col min="10" max="12" width="9.140625" style="1"/>
    <col min="13" max="13" width="11.28515625" style="1" bestFit="1" customWidth="1"/>
    <col min="14" max="16384" width="9.140625" style="1"/>
  </cols>
  <sheetData>
    <row r="1" spans="1:14" ht="108" customHeight="1" x14ac:dyDescent="0.25">
      <c r="A1" s="40" t="s">
        <v>64</v>
      </c>
      <c r="B1" s="40"/>
      <c r="C1" s="40"/>
      <c r="D1" s="40"/>
      <c r="E1" s="40"/>
      <c r="F1" s="40"/>
      <c r="G1" s="41"/>
      <c r="H1" s="41"/>
      <c r="I1" s="41"/>
    </row>
    <row r="2" spans="1:14" x14ac:dyDescent="0.25">
      <c r="H2" s="5"/>
      <c r="I2" s="1" t="s">
        <v>42</v>
      </c>
      <c r="L2" s="2"/>
      <c r="M2" s="2"/>
      <c r="N2" s="2"/>
    </row>
    <row r="3" spans="1:14" ht="45" customHeight="1" x14ac:dyDescent="0.25">
      <c r="A3" s="6" t="s">
        <v>0</v>
      </c>
      <c r="B3" s="7" t="s">
        <v>32</v>
      </c>
      <c r="C3" s="7" t="s">
        <v>52</v>
      </c>
      <c r="D3" s="7" t="s">
        <v>57</v>
      </c>
      <c r="E3" s="7" t="s">
        <v>56</v>
      </c>
      <c r="F3" s="7" t="s">
        <v>50</v>
      </c>
      <c r="G3" s="23" t="s">
        <v>1</v>
      </c>
      <c r="H3" s="23" t="s">
        <v>40</v>
      </c>
      <c r="I3" s="23" t="s">
        <v>46</v>
      </c>
      <c r="L3" s="2"/>
      <c r="M3" s="3"/>
      <c r="N3" s="2"/>
    </row>
    <row r="4" spans="1:14" ht="28.5" customHeight="1" x14ac:dyDescent="0.25">
      <c r="A4" s="8" t="s">
        <v>2</v>
      </c>
      <c r="B4" s="9" t="s">
        <v>13</v>
      </c>
      <c r="C4" s="25">
        <v>26160</v>
      </c>
      <c r="D4" s="25">
        <f>C4/4</f>
        <v>6540</v>
      </c>
      <c r="E4" s="25">
        <f>6540*3</f>
        <v>19620</v>
      </c>
      <c r="F4" s="25">
        <f>E4+D4</f>
        <v>26160</v>
      </c>
      <c r="G4" s="26">
        <v>26160</v>
      </c>
      <c r="H4" s="26">
        <v>26160</v>
      </c>
      <c r="I4" s="26">
        <v>26160</v>
      </c>
      <c r="L4" s="2"/>
      <c r="M4" s="10"/>
      <c r="N4" s="2"/>
    </row>
    <row r="5" spans="1:14" ht="28.5" customHeight="1" x14ac:dyDescent="0.25">
      <c r="A5" s="35" t="s">
        <v>3</v>
      </c>
      <c r="B5" s="9" t="s">
        <v>14</v>
      </c>
      <c r="C5" s="25">
        <v>16372</v>
      </c>
      <c r="D5" s="25">
        <f>C5/4</f>
        <v>4093</v>
      </c>
      <c r="E5" s="25">
        <v>12279</v>
      </c>
      <c r="F5" s="25">
        <f t="shared" ref="F5:F28" si="0">E5+D5</f>
        <v>16372</v>
      </c>
      <c r="G5" s="26">
        <f>16372</f>
        <v>16372</v>
      </c>
      <c r="H5" s="26">
        <f>16372</f>
        <v>16372</v>
      </c>
      <c r="I5" s="26">
        <f>16372</f>
        <v>16372</v>
      </c>
      <c r="L5" s="2"/>
      <c r="M5" s="10"/>
      <c r="N5" s="2"/>
    </row>
    <row r="6" spans="1:14" ht="28.5" customHeight="1" x14ac:dyDescent="0.25">
      <c r="A6" s="36"/>
      <c r="B6" s="9" t="s">
        <v>15</v>
      </c>
      <c r="C6" s="25">
        <v>21283</v>
      </c>
      <c r="D6" s="25">
        <f t="shared" ref="D6:D22" si="1">C6/4</f>
        <v>5320.75</v>
      </c>
      <c r="E6" s="25">
        <v>15962.25</v>
      </c>
      <c r="F6" s="25">
        <f t="shared" si="0"/>
        <v>21283</v>
      </c>
      <c r="G6" s="26">
        <v>21283</v>
      </c>
      <c r="H6" s="26">
        <v>21283</v>
      </c>
      <c r="I6" s="26">
        <v>21283</v>
      </c>
      <c r="L6" s="2"/>
      <c r="M6" s="10"/>
      <c r="N6" s="2"/>
    </row>
    <row r="7" spans="1:14" ht="28.5" customHeight="1" x14ac:dyDescent="0.25">
      <c r="A7" s="8" t="s">
        <v>4</v>
      </c>
      <c r="B7" s="11" t="s">
        <v>16</v>
      </c>
      <c r="C7" s="27">
        <v>23040</v>
      </c>
      <c r="D7" s="25">
        <f t="shared" si="1"/>
        <v>5760</v>
      </c>
      <c r="E7" s="27">
        <f>5760*3</f>
        <v>17280</v>
      </c>
      <c r="F7" s="25">
        <f t="shared" si="0"/>
        <v>23040</v>
      </c>
      <c r="G7" s="26">
        <v>23040</v>
      </c>
      <c r="H7" s="26">
        <v>23040</v>
      </c>
      <c r="I7" s="26">
        <v>23040</v>
      </c>
      <c r="L7" s="2"/>
      <c r="M7" s="10"/>
      <c r="N7" s="2"/>
    </row>
    <row r="8" spans="1:14" ht="28.5" customHeight="1" x14ac:dyDescent="0.25">
      <c r="A8" s="35" t="s">
        <v>5</v>
      </c>
      <c r="B8" s="11" t="s">
        <v>17</v>
      </c>
      <c r="C8" s="27">
        <v>7621</v>
      </c>
      <c r="D8" s="25">
        <f t="shared" si="1"/>
        <v>1905.25</v>
      </c>
      <c r="E8" s="27">
        <f>D8*4</f>
        <v>7621</v>
      </c>
      <c r="F8" s="25">
        <f>E8</f>
        <v>7621</v>
      </c>
      <c r="G8" s="26">
        <v>7621</v>
      </c>
      <c r="H8" s="26">
        <v>7621</v>
      </c>
      <c r="I8" s="26">
        <v>7621</v>
      </c>
      <c r="L8" s="2"/>
      <c r="M8" s="10"/>
      <c r="N8" s="2"/>
    </row>
    <row r="9" spans="1:14" ht="28.5" customHeight="1" x14ac:dyDescent="0.25">
      <c r="A9" s="36"/>
      <c r="B9" s="11" t="s">
        <v>18</v>
      </c>
      <c r="C9" s="27">
        <v>24000</v>
      </c>
      <c r="D9" s="25">
        <f>24000/4</f>
        <v>6000</v>
      </c>
      <c r="E9" s="27">
        <v>0</v>
      </c>
      <c r="F9" s="25">
        <f>D9*4</f>
        <v>24000</v>
      </c>
      <c r="G9" s="26">
        <v>23184</v>
      </c>
      <c r="H9" s="26">
        <v>23184</v>
      </c>
      <c r="I9" s="26">
        <v>23184</v>
      </c>
      <c r="L9" s="2"/>
      <c r="M9" s="10"/>
      <c r="N9" s="2"/>
    </row>
    <row r="10" spans="1:14" ht="28.5" customHeight="1" x14ac:dyDescent="0.25">
      <c r="A10" s="8" t="s">
        <v>6</v>
      </c>
      <c r="B10" s="11" t="s">
        <v>19</v>
      </c>
      <c r="C10" s="27">
        <v>22102</v>
      </c>
      <c r="D10" s="25">
        <f t="shared" si="1"/>
        <v>5525.5</v>
      </c>
      <c r="E10" s="27">
        <v>0</v>
      </c>
      <c r="F10" s="25">
        <f>D10*4</f>
        <v>22102</v>
      </c>
      <c r="G10" s="26">
        <v>22102</v>
      </c>
      <c r="H10" s="26">
        <v>22102</v>
      </c>
      <c r="I10" s="26">
        <v>22102</v>
      </c>
      <c r="L10" s="2"/>
      <c r="M10" s="10"/>
      <c r="N10" s="2"/>
    </row>
    <row r="11" spans="1:14" ht="28.5" customHeight="1" x14ac:dyDescent="0.25">
      <c r="A11" s="42" t="s">
        <v>7</v>
      </c>
      <c r="B11" s="29" t="s">
        <v>20</v>
      </c>
      <c r="C11" s="27">
        <v>11051.25</v>
      </c>
      <c r="D11" s="25">
        <f>14735/4</f>
        <v>3683.75</v>
      </c>
      <c r="E11" s="27">
        <f>D11*3</f>
        <v>11051.25</v>
      </c>
      <c r="F11" s="25">
        <f>E11+D11</f>
        <v>14735</v>
      </c>
      <c r="G11" s="26">
        <v>14735</v>
      </c>
      <c r="H11" s="26">
        <v>14735</v>
      </c>
      <c r="I11" s="26">
        <v>14735</v>
      </c>
      <c r="L11" s="2"/>
      <c r="M11" s="10"/>
      <c r="N11" s="2"/>
    </row>
    <row r="12" spans="1:14" ht="28.5" customHeight="1" x14ac:dyDescent="0.25">
      <c r="A12" s="43"/>
      <c r="B12" s="29" t="s">
        <v>63</v>
      </c>
      <c r="C12" s="27">
        <v>20000</v>
      </c>
      <c r="D12" s="25">
        <v>5000</v>
      </c>
      <c r="E12" s="27">
        <v>0</v>
      </c>
      <c r="F12" s="25">
        <f>D12*4</f>
        <v>20000</v>
      </c>
      <c r="G12" s="27">
        <v>20000</v>
      </c>
      <c r="H12" s="27">
        <v>20000</v>
      </c>
      <c r="I12" s="27">
        <v>20000</v>
      </c>
      <c r="L12" s="2"/>
      <c r="M12" s="10"/>
      <c r="N12" s="2"/>
    </row>
    <row r="13" spans="1:14" ht="28.5" customHeight="1" x14ac:dyDescent="0.25">
      <c r="A13" s="8" t="s">
        <v>8</v>
      </c>
      <c r="B13" s="11" t="s">
        <v>21</v>
      </c>
      <c r="C13" s="27">
        <v>22920</v>
      </c>
      <c r="D13" s="25">
        <f t="shared" si="1"/>
        <v>5730</v>
      </c>
      <c r="E13" s="27">
        <v>19000</v>
      </c>
      <c r="F13" s="25">
        <f>D13*3-E13+D13+E13</f>
        <v>22920</v>
      </c>
      <c r="G13" s="26">
        <v>22920</v>
      </c>
      <c r="H13" s="26">
        <v>22920</v>
      </c>
      <c r="I13" s="26">
        <v>22920</v>
      </c>
      <c r="L13" s="2"/>
      <c r="M13" s="10"/>
      <c r="N13" s="2"/>
    </row>
    <row r="14" spans="1:14" ht="28.5" customHeight="1" x14ac:dyDescent="0.25">
      <c r="A14" s="8" t="s">
        <v>41</v>
      </c>
      <c r="B14" s="11" t="s">
        <v>22</v>
      </c>
      <c r="C14" s="27">
        <v>24556</v>
      </c>
      <c r="D14" s="25">
        <f t="shared" si="1"/>
        <v>6139</v>
      </c>
      <c r="E14" s="27">
        <f>D14*3</f>
        <v>18417</v>
      </c>
      <c r="F14" s="25">
        <f t="shared" si="0"/>
        <v>24556</v>
      </c>
      <c r="G14" s="26">
        <v>24558</v>
      </c>
      <c r="H14" s="26">
        <v>24558</v>
      </c>
      <c r="I14" s="26">
        <v>24558</v>
      </c>
      <c r="L14" s="2"/>
      <c r="M14" s="10"/>
      <c r="N14" s="2"/>
    </row>
    <row r="15" spans="1:14" ht="28.5" customHeight="1" x14ac:dyDescent="0.25">
      <c r="A15" s="8" t="s">
        <v>45</v>
      </c>
      <c r="B15" s="11" t="s">
        <v>23</v>
      </c>
      <c r="C15" s="27">
        <v>35854</v>
      </c>
      <c r="D15" s="25">
        <f t="shared" si="1"/>
        <v>8963.5</v>
      </c>
      <c r="E15" s="27">
        <f>D15*3</f>
        <v>26890.5</v>
      </c>
      <c r="F15" s="25">
        <f t="shared" si="0"/>
        <v>35854</v>
      </c>
      <c r="G15" s="26">
        <v>35854</v>
      </c>
      <c r="H15" s="26">
        <v>35854</v>
      </c>
      <c r="I15" s="26">
        <v>35854</v>
      </c>
      <c r="L15" s="2"/>
      <c r="M15" s="10"/>
      <c r="N15" s="2"/>
    </row>
    <row r="16" spans="1:14" ht="28.5" customHeight="1" x14ac:dyDescent="0.25">
      <c r="A16" s="8" t="s">
        <v>9</v>
      </c>
      <c r="B16" s="11" t="s">
        <v>24</v>
      </c>
      <c r="C16" s="27">
        <v>15120</v>
      </c>
      <c r="D16" s="25">
        <f t="shared" si="1"/>
        <v>3780</v>
      </c>
      <c r="E16" s="27">
        <f>D16*4</f>
        <v>15120</v>
      </c>
      <c r="F16" s="25">
        <f>E16</f>
        <v>15120</v>
      </c>
      <c r="G16" s="26">
        <v>15120</v>
      </c>
      <c r="H16" s="26">
        <v>15120</v>
      </c>
      <c r="I16" s="26">
        <v>15120</v>
      </c>
      <c r="L16" s="2"/>
      <c r="M16" s="10"/>
      <c r="N16" s="2"/>
    </row>
    <row r="17" spans="1:14" ht="28.5" customHeight="1" x14ac:dyDescent="0.25">
      <c r="A17" s="35" t="s">
        <v>10</v>
      </c>
      <c r="B17" s="11" t="s">
        <v>25</v>
      </c>
      <c r="C17" s="27">
        <v>18256.25</v>
      </c>
      <c r="D17" s="25">
        <f>14901/4</f>
        <v>3725.25</v>
      </c>
      <c r="E17" s="27">
        <f>11175.75</f>
        <v>11175.75</v>
      </c>
      <c r="F17" s="25">
        <f>D17*4-3355.25</f>
        <v>11545.75</v>
      </c>
      <c r="G17" s="26">
        <v>14901</v>
      </c>
      <c r="H17" s="26">
        <v>14901</v>
      </c>
      <c r="I17" s="26">
        <v>14901</v>
      </c>
      <c r="L17" s="2"/>
      <c r="M17" s="10"/>
      <c r="N17" s="2"/>
    </row>
    <row r="18" spans="1:14" ht="28.5" customHeight="1" x14ac:dyDescent="0.25">
      <c r="A18" s="36"/>
      <c r="B18" s="11" t="s">
        <v>26</v>
      </c>
      <c r="C18" s="27">
        <v>19986.5</v>
      </c>
      <c r="D18" s="25">
        <f>17807/4</f>
        <v>4451.75</v>
      </c>
      <c r="E18" s="27">
        <f>D18*3</f>
        <v>13355.25</v>
      </c>
      <c r="F18" s="25">
        <f t="shared" si="0"/>
        <v>17807</v>
      </c>
      <c r="G18" s="26">
        <v>17807</v>
      </c>
      <c r="H18" s="26">
        <v>17807</v>
      </c>
      <c r="I18" s="26">
        <v>17807</v>
      </c>
      <c r="L18" s="2"/>
      <c r="M18" s="10"/>
      <c r="N18" s="2"/>
    </row>
    <row r="19" spans="1:14" ht="28.5" customHeight="1" x14ac:dyDescent="0.25">
      <c r="A19" s="8" t="s">
        <v>44</v>
      </c>
      <c r="B19" s="11" t="s">
        <v>27</v>
      </c>
      <c r="C19" s="27">
        <v>97240</v>
      </c>
      <c r="D19" s="25">
        <f>40896/4</f>
        <v>10224</v>
      </c>
      <c r="E19" s="27">
        <f>D19*3</f>
        <v>30672</v>
      </c>
      <c r="F19" s="25">
        <f t="shared" si="0"/>
        <v>40896</v>
      </c>
      <c r="G19" s="26">
        <v>40896</v>
      </c>
      <c r="H19" s="26">
        <v>40896</v>
      </c>
      <c r="I19" s="26">
        <v>40896</v>
      </c>
      <c r="L19" s="2"/>
      <c r="M19" s="10"/>
      <c r="N19" s="2"/>
    </row>
    <row r="20" spans="1:14" ht="28.5" customHeight="1" x14ac:dyDescent="0.25">
      <c r="A20" s="8" t="s">
        <v>35</v>
      </c>
      <c r="B20" s="11" t="s">
        <v>28</v>
      </c>
      <c r="C20" s="27">
        <v>11970</v>
      </c>
      <c r="D20" s="25">
        <f>15960/4</f>
        <v>3990</v>
      </c>
      <c r="E20" s="27">
        <f>D20*4</f>
        <v>15960</v>
      </c>
      <c r="F20" s="25">
        <f t="shared" si="0"/>
        <v>19950</v>
      </c>
      <c r="G20" s="26">
        <v>15960</v>
      </c>
      <c r="H20" s="26">
        <v>15960</v>
      </c>
      <c r="I20" s="26">
        <v>15960</v>
      </c>
      <c r="L20" s="2"/>
      <c r="M20" s="10"/>
      <c r="N20" s="2"/>
    </row>
    <row r="21" spans="1:14" ht="28.5" customHeight="1" x14ac:dyDescent="0.25">
      <c r="A21" s="8" t="s">
        <v>11</v>
      </c>
      <c r="B21" s="11" t="s">
        <v>29</v>
      </c>
      <c r="C21" s="27">
        <v>24000</v>
      </c>
      <c r="D21" s="25">
        <f t="shared" si="1"/>
        <v>6000</v>
      </c>
      <c r="E21" s="27">
        <f>D21*3</f>
        <v>18000</v>
      </c>
      <c r="F21" s="25">
        <f t="shared" si="0"/>
        <v>24000</v>
      </c>
      <c r="G21" s="26">
        <v>24000</v>
      </c>
      <c r="H21" s="26">
        <v>24000</v>
      </c>
      <c r="I21" s="26">
        <v>24000</v>
      </c>
      <c r="L21" s="2"/>
      <c r="M21" s="10"/>
      <c r="N21" s="2"/>
    </row>
    <row r="22" spans="1:14" ht="28.5" customHeight="1" x14ac:dyDescent="0.25">
      <c r="A22" s="30" t="s">
        <v>55</v>
      </c>
      <c r="B22" s="31" t="s">
        <v>33</v>
      </c>
      <c r="C22" s="32">
        <v>20000</v>
      </c>
      <c r="D22" s="33">
        <f t="shared" si="1"/>
        <v>5000</v>
      </c>
      <c r="E22" s="37" t="s">
        <v>58</v>
      </c>
      <c r="F22" s="38"/>
      <c r="G22" s="38"/>
      <c r="H22" s="38"/>
      <c r="I22" s="39"/>
      <c r="L22" s="2"/>
      <c r="M22" s="10"/>
      <c r="N22" s="2"/>
    </row>
    <row r="23" spans="1:14" ht="28.5" customHeight="1" x14ac:dyDescent="0.25">
      <c r="A23" s="30" t="s">
        <v>12</v>
      </c>
      <c r="B23" s="31" t="s">
        <v>30</v>
      </c>
      <c r="C23" s="32">
        <v>9472</v>
      </c>
      <c r="D23" s="33">
        <f>4800/4</f>
        <v>1200</v>
      </c>
      <c r="E23" s="37" t="s">
        <v>59</v>
      </c>
      <c r="F23" s="38"/>
      <c r="G23" s="38"/>
      <c r="H23" s="38"/>
      <c r="I23" s="39"/>
      <c r="L23" s="2"/>
      <c r="M23" s="10"/>
      <c r="N23" s="2"/>
    </row>
    <row r="24" spans="1:14" ht="28.5" customHeight="1" x14ac:dyDescent="0.25">
      <c r="A24" s="35" t="s">
        <v>36</v>
      </c>
      <c r="B24" s="11" t="s">
        <v>34</v>
      </c>
      <c r="C24" s="27">
        <v>3200</v>
      </c>
      <c r="D24" s="25">
        <f>4800/4</f>
        <v>1200</v>
      </c>
      <c r="E24" s="27">
        <f>D24*4</f>
        <v>4800</v>
      </c>
      <c r="F24" s="25">
        <f>E24+D24+400</f>
        <v>6400</v>
      </c>
      <c r="G24" s="26">
        <v>3200</v>
      </c>
      <c r="H24" s="26">
        <v>3200</v>
      </c>
      <c r="I24" s="26">
        <v>3200</v>
      </c>
      <c r="L24" s="2"/>
      <c r="M24" s="10"/>
      <c r="N24" s="2"/>
    </row>
    <row r="25" spans="1:14" ht="28.5" customHeight="1" x14ac:dyDescent="0.25">
      <c r="A25" s="36"/>
      <c r="B25" s="11" t="s">
        <v>62</v>
      </c>
      <c r="C25" s="27">
        <v>4734</v>
      </c>
      <c r="D25" s="25">
        <f>9468/4</f>
        <v>2367</v>
      </c>
      <c r="E25" s="27">
        <f>D25+1578</f>
        <v>3945</v>
      </c>
      <c r="F25" s="27">
        <f>E25+3156</f>
        <v>7101</v>
      </c>
      <c r="G25" s="26">
        <v>9468</v>
      </c>
      <c r="H25" s="26">
        <v>9468</v>
      </c>
      <c r="I25" s="26">
        <v>9468</v>
      </c>
      <c r="L25" s="2"/>
      <c r="M25" s="10"/>
      <c r="N25" s="2"/>
    </row>
    <row r="26" spans="1:14" ht="28.5" customHeight="1" x14ac:dyDescent="0.25">
      <c r="A26" s="8" t="s">
        <v>54</v>
      </c>
      <c r="B26" s="11" t="s">
        <v>60</v>
      </c>
      <c r="C26" s="27">
        <v>6000</v>
      </c>
      <c r="D26" s="25">
        <f>11835/4</f>
        <v>2958.75</v>
      </c>
      <c r="E26" s="27">
        <v>4000</v>
      </c>
      <c r="F26" s="25">
        <f>E26+1835</f>
        <v>5835</v>
      </c>
      <c r="G26" s="26">
        <v>11835</v>
      </c>
      <c r="H26" s="26">
        <v>11835</v>
      </c>
      <c r="I26" s="26">
        <v>11835</v>
      </c>
      <c r="L26" s="2"/>
      <c r="M26" s="10"/>
      <c r="N26" s="2"/>
    </row>
    <row r="27" spans="1:14" ht="28.5" customHeight="1" x14ac:dyDescent="0.25">
      <c r="A27" s="8" t="s">
        <v>53</v>
      </c>
      <c r="B27" s="11" t="s">
        <v>61</v>
      </c>
      <c r="C27" s="27">
        <v>0</v>
      </c>
      <c r="D27" s="25">
        <f>9000/4</f>
        <v>2250</v>
      </c>
      <c r="E27" s="27">
        <v>4500</v>
      </c>
      <c r="F27" s="25">
        <f>E27+D27</f>
        <v>6750</v>
      </c>
      <c r="G27" s="26">
        <v>9000</v>
      </c>
      <c r="H27" s="26">
        <v>9000</v>
      </c>
      <c r="I27" s="26">
        <v>9000</v>
      </c>
      <c r="L27" s="2"/>
      <c r="M27" s="10"/>
      <c r="N27" s="2"/>
    </row>
    <row r="28" spans="1:14" ht="28.5" customHeight="1" x14ac:dyDescent="0.25">
      <c r="A28" s="8" t="s">
        <v>37</v>
      </c>
      <c r="B28" s="14" t="s">
        <v>38</v>
      </c>
      <c r="C28" s="28">
        <v>0</v>
      </c>
      <c r="D28" s="25">
        <v>0</v>
      </c>
      <c r="E28" s="28">
        <v>0</v>
      </c>
      <c r="F28" s="25">
        <f t="shared" si="0"/>
        <v>0</v>
      </c>
      <c r="G28" s="26">
        <v>0</v>
      </c>
      <c r="H28" s="26">
        <v>0</v>
      </c>
      <c r="I28" s="26">
        <v>0</v>
      </c>
      <c r="L28" s="2"/>
      <c r="M28" s="10"/>
      <c r="N28" s="2"/>
    </row>
    <row r="29" spans="1:14" ht="28.5" customHeight="1" x14ac:dyDescent="0.25">
      <c r="A29" s="12" t="s">
        <v>31</v>
      </c>
      <c r="B29" s="13"/>
      <c r="C29" s="24">
        <f>SUM(C4:C28)</f>
        <v>484938</v>
      </c>
      <c r="D29" s="24">
        <f t="shared" ref="D29:E29" si="2">SUM(D4:D28)</f>
        <v>111807.5</v>
      </c>
      <c r="E29" s="24">
        <f t="shared" si="2"/>
        <v>269649</v>
      </c>
      <c r="F29" s="24">
        <f>ROUND(SUM(F4:F28),-2)</f>
        <v>414000</v>
      </c>
      <c r="G29" s="24">
        <f>ROUND(SUM(G4:G28),-2)</f>
        <v>420000</v>
      </c>
      <c r="H29" s="24">
        <f t="shared" ref="H29:I29" si="3">ROUND(SUM(H4:H28),-2)</f>
        <v>420000</v>
      </c>
      <c r="I29" s="24">
        <f t="shared" si="3"/>
        <v>420000</v>
      </c>
      <c r="L29" s="2"/>
      <c r="M29" s="4"/>
      <c r="N29" s="2"/>
    </row>
  </sheetData>
  <mergeCells count="8">
    <mergeCell ref="A24:A25"/>
    <mergeCell ref="E22:I22"/>
    <mergeCell ref="E23:I23"/>
    <mergeCell ref="A1:I1"/>
    <mergeCell ref="A5:A6"/>
    <mergeCell ref="A8:A9"/>
    <mergeCell ref="A11:A12"/>
    <mergeCell ref="A17:A18"/>
  </mergeCells>
  <pageMargins left="0.62992125984251968" right="0.1968503937007874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соцнайм</vt:lpstr>
      <vt:lpstr>НТО</vt:lpstr>
      <vt:lpstr>НТО!Область_печати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2023-11-13T06:34:01Z</dcterms:modified>
</cp:coreProperties>
</file>