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за 2023г\"/>
    </mc:Choice>
  </mc:AlternateContent>
  <xr:revisionPtr revIDLastSave="0" documentId="13_ncr:1_{9102B1C9-CD39-49BC-972A-020E934864D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8'!$A$1:$G$275</definedName>
  </definedNames>
  <calcPr calcId="181029"/>
</workbook>
</file>

<file path=xl/calcChain.xml><?xml version="1.0" encoding="utf-8"?>
<calcChain xmlns="http://schemas.openxmlformats.org/spreadsheetml/2006/main">
  <c r="D200" i="1" l="1"/>
  <c r="F129" i="1" l="1"/>
  <c r="F117" i="1"/>
  <c r="E105" i="1" l="1"/>
  <c r="E104" i="1"/>
  <c r="E271" i="1"/>
  <c r="E267" i="1"/>
  <c r="E263" i="1"/>
  <c r="F252" i="1"/>
  <c r="D252" i="1"/>
  <c r="D255" i="1" s="1"/>
  <c r="D251" i="1"/>
  <c r="D247" i="1"/>
  <c r="E252" i="1"/>
  <c r="E255" i="1" s="1"/>
  <c r="E251" i="1"/>
  <c r="E247" i="1"/>
  <c r="G228" i="1"/>
  <c r="E231" i="1"/>
  <c r="F231" i="1"/>
  <c r="D231" i="1"/>
  <c r="F215" i="1"/>
  <c r="E206" i="1"/>
  <c r="F206" i="1"/>
  <c r="E205" i="1"/>
  <c r="F205" i="1"/>
  <c r="D206" i="1"/>
  <c r="D205" i="1"/>
  <c r="D235" i="1"/>
  <c r="D227" i="1"/>
  <c r="D223" i="1"/>
  <c r="D219" i="1"/>
  <c r="D215" i="1"/>
  <c r="D211" i="1"/>
  <c r="E236" i="1"/>
  <c r="E239" i="1" s="1"/>
  <c r="E235" i="1"/>
  <c r="E227" i="1"/>
  <c r="E223" i="1"/>
  <c r="E219" i="1"/>
  <c r="E215" i="1"/>
  <c r="E211" i="1"/>
  <c r="D203" i="1"/>
  <c r="E204" i="1" l="1"/>
  <c r="G231" i="1"/>
  <c r="D195" i="1" l="1"/>
  <c r="D191" i="1"/>
  <c r="D187" i="1"/>
  <c r="D183" i="1"/>
  <c r="D179" i="1"/>
  <c r="D175" i="1"/>
  <c r="D171" i="1"/>
  <c r="D167" i="1"/>
  <c r="D163" i="1"/>
  <c r="D156" i="1"/>
  <c r="D159" i="1" s="1"/>
  <c r="D155" i="1"/>
  <c r="D151" i="1"/>
  <c r="E145" i="1"/>
  <c r="F145" i="1"/>
  <c r="F144" i="1"/>
  <c r="E200" i="1"/>
  <c r="E203" i="1" s="1"/>
  <c r="E199" i="1"/>
  <c r="E195" i="1"/>
  <c r="E191" i="1"/>
  <c r="E187" i="1"/>
  <c r="E180" i="1"/>
  <c r="E183" i="1" s="1"/>
  <c r="E179" i="1"/>
  <c r="E175" i="1"/>
  <c r="E171" i="1"/>
  <c r="E167" i="1"/>
  <c r="E163" i="1"/>
  <c r="E159" i="1"/>
  <c r="E155" i="1"/>
  <c r="E151" i="1"/>
  <c r="G109" i="1"/>
  <c r="F133" i="1"/>
  <c r="F132" i="1"/>
  <c r="D143" i="1"/>
  <c r="D139" i="1"/>
  <c r="D135" i="1"/>
  <c r="D131" i="1"/>
  <c r="D127" i="1"/>
  <c r="D123" i="1"/>
  <c r="D119" i="1"/>
  <c r="D115" i="1"/>
  <c r="D111" i="1"/>
  <c r="E143" i="1"/>
  <c r="E139" i="1"/>
  <c r="E135" i="1"/>
  <c r="E131" i="1"/>
  <c r="E127" i="1"/>
  <c r="E123" i="1"/>
  <c r="E119" i="1"/>
  <c r="E115" i="1"/>
  <c r="E111" i="1"/>
  <c r="F88" i="1"/>
  <c r="F96" i="1"/>
  <c r="D103" i="1"/>
  <c r="D99" i="1"/>
  <c r="D95" i="1"/>
  <c r="D91" i="1"/>
  <c r="E103" i="1"/>
  <c r="E96" i="1"/>
  <c r="E99" i="1" s="1"/>
  <c r="E95" i="1"/>
  <c r="E91" i="1"/>
  <c r="F75" i="1"/>
  <c r="E144" i="1" l="1"/>
  <c r="D83" i="1"/>
  <c r="D79" i="1"/>
  <c r="D75" i="1"/>
  <c r="D71" i="1"/>
  <c r="F17" i="1" l="1"/>
  <c r="G13" i="1"/>
  <c r="G20" i="1"/>
  <c r="G24" i="1"/>
  <c r="G28" i="1"/>
  <c r="G32" i="1"/>
  <c r="G36" i="1"/>
  <c r="G41" i="1"/>
  <c r="G45" i="1"/>
  <c r="G49" i="1"/>
  <c r="G53" i="1"/>
  <c r="G56" i="1"/>
  <c r="G57" i="1"/>
  <c r="G69" i="1"/>
  <c r="G73" i="1"/>
  <c r="G77" i="1"/>
  <c r="G81" i="1"/>
  <c r="G88" i="1"/>
  <c r="G89" i="1"/>
  <c r="G93" i="1"/>
  <c r="G96" i="1"/>
  <c r="G97" i="1"/>
  <c r="G100" i="1"/>
  <c r="G101" i="1"/>
  <c r="G113" i="1"/>
  <c r="G117" i="1"/>
  <c r="G121" i="1"/>
  <c r="G125" i="1"/>
  <c r="G129" i="1"/>
  <c r="G132" i="1"/>
  <c r="G133" i="1"/>
  <c r="G136" i="1"/>
  <c r="G137" i="1"/>
  <c r="G141" i="1"/>
  <c r="G148" i="1"/>
  <c r="G149" i="1"/>
  <c r="G152" i="1"/>
  <c r="G153" i="1"/>
  <c r="G156" i="1"/>
  <c r="G157" i="1"/>
  <c r="G160" i="1"/>
  <c r="G161" i="1"/>
  <c r="G164" i="1"/>
  <c r="G165" i="1"/>
  <c r="G169" i="1"/>
  <c r="G172" i="1"/>
  <c r="G176" i="1"/>
  <c r="G180" i="1"/>
  <c r="G181" i="1"/>
  <c r="G184" i="1"/>
  <c r="G189" i="1"/>
  <c r="G193" i="1"/>
  <c r="G196" i="1"/>
  <c r="G200" i="1"/>
  <c r="G201" i="1"/>
  <c r="G209" i="1"/>
  <c r="G212" i="1"/>
  <c r="G216" i="1"/>
  <c r="G220" i="1"/>
  <c r="G224" i="1"/>
  <c r="G232" i="1"/>
  <c r="G237" i="1"/>
  <c r="G245" i="1"/>
  <c r="G249" i="1"/>
  <c r="G253" i="1"/>
  <c r="G261" i="1"/>
  <c r="G264" i="1"/>
  <c r="G265" i="1"/>
  <c r="G269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E63" i="1" l="1"/>
  <c r="E59" i="1"/>
  <c r="E55" i="1"/>
  <c r="E51" i="1"/>
  <c r="E47" i="1"/>
  <c r="E43" i="1"/>
  <c r="E39" i="1"/>
  <c r="E35" i="1"/>
  <c r="E31" i="1"/>
  <c r="E27" i="1"/>
  <c r="E23" i="1"/>
  <c r="E17" i="1"/>
  <c r="G17" i="1" s="1"/>
  <c r="E15" i="1"/>
  <c r="D257" i="1"/>
  <c r="D241" i="1"/>
  <c r="F227" i="1"/>
  <c r="G227" i="1" s="1"/>
  <c r="D145" i="1"/>
  <c r="F163" i="1"/>
  <c r="G163" i="1" s="1"/>
  <c r="E19" i="1" l="1"/>
  <c r="D256" i="1"/>
  <c r="F257" i="1"/>
  <c r="E257" i="1"/>
  <c r="F256" i="1"/>
  <c r="E256" i="1"/>
  <c r="G256" i="1" l="1"/>
  <c r="G257" i="1"/>
  <c r="F267" i="1"/>
  <c r="D267" i="1"/>
  <c r="G267" i="1" l="1"/>
  <c r="F105" i="1"/>
  <c r="G105" i="1" s="1"/>
  <c r="D105" i="1"/>
  <c r="F9" i="1" l="1"/>
  <c r="D9" i="1"/>
  <c r="F55" i="1"/>
  <c r="G55" i="1" s="1"/>
  <c r="F271" i="1" l="1"/>
  <c r="G271" i="1" s="1"/>
  <c r="D271" i="1"/>
  <c r="F195" i="1" l="1"/>
  <c r="G195" i="1" s="1"/>
  <c r="F131" i="1" l="1"/>
  <c r="G131" i="1" s="1"/>
  <c r="D8" i="1" l="1"/>
  <c r="E85" i="1" l="1"/>
  <c r="F85" i="1"/>
  <c r="E84" i="1"/>
  <c r="F84" i="1"/>
  <c r="F104" i="1"/>
  <c r="G104" i="1" s="1"/>
  <c r="G145" i="1"/>
  <c r="F199" i="1"/>
  <c r="G199" i="1" s="1"/>
  <c r="B196" i="1"/>
  <c r="C196" i="1"/>
  <c r="C197" i="1"/>
  <c r="C198" i="1"/>
  <c r="C199" i="1"/>
  <c r="G84" i="1" l="1"/>
  <c r="G85" i="1"/>
  <c r="D240" i="1" l="1"/>
  <c r="D258" i="1"/>
  <c r="E242" i="1"/>
  <c r="F242" i="1"/>
  <c r="D242" i="1"/>
  <c r="E241" i="1"/>
  <c r="F241" i="1"/>
  <c r="F240" i="1"/>
  <c r="F236" i="1"/>
  <c r="F204" i="1" s="1"/>
  <c r="D236" i="1"/>
  <c r="D204" i="1" s="1"/>
  <c r="G144" i="1"/>
  <c r="D104" i="1"/>
  <c r="D85" i="1"/>
  <c r="D84" i="1"/>
  <c r="F103" i="1"/>
  <c r="G103" i="1" s="1"/>
  <c r="C100" i="1"/>
  <c r="C101" i="1"/>
  <c r="C102" i="1"/>
  <c r="C103" i="1"/>
  <c r="B100" i="1"/>
  <c r="E65" i="1"/>
  <c r="F65" i="1"/>
  <c r="E64" i="1"/>
  <c r="F64" i="1"/>
  <c r="D65" i="1"/>
  <c r="D64" i="1"/>
  <c r="F8" i="1"/>
  <c r="E8" i="1"/>
  <c r="E9" i="1"/>
  <c r="G9" i="1" s="1"/>
  <c r="B60" i="1"/>
  <c r="C61" i="1"/>
  <c r="C62" i="1"/>
  <c r="C63" i="1"/>
  <c r="G241" i="1" l="1"/>
  <c r="G8" i="1"/>
  <c r="G204" i="1"/>
  <c r="G236" i="1"/>
  <c r="E240" i="1"/>
  <c r="G240" i="1" s="1"/>
  <c r="G252" i="1"/>
  <c r="D144" i="1"/>
  <c r="F63" i="1"/>
  <c r="F203" i="1" l="1"/>
  <c r="G203" i="1" s="1"/>
  <c r="E106" i="1" l="1"/>
  <c r="F106" i="1"/>
  <c r="E10" i="1"/>
  <c r="E11" i="1" s="1"/>
  <c r="F10" i="1"/>
  <c r="F11" i="1" s="1"/>
  <c r="F39" i="1"/>
  <c r="G39" i="1" s="1"/>
  <c r="E86" i="1"/>
  <c r="F86" i="1"/>
  <c r="D86" i="1"/>
  <c r="F91" i="1"/>
  <c r="G91" i="1" s="1"/>
  <c r="F135" i="1"/>
  <c r="G135" i="1" s="1"/>
  <c r="F143" i="1"/>
  <c r="G143" i="1" s="1"/>
  <c r="D106" i="1"/>
  <c r="D107" i="1" s="1"/>
  <c r="E146" i="1"/>
  <c r="F146" i="1"/>
  <c r="F147" i="1" s="1"/>
  <c r="D146" i="1"/>
  <c r="G11" i="1" l="1"/>
  <c r="E147" i="1"/>
  <c r="G147" i="1" s="1"/>
  <c r="F273" i="1"/>
  <c r="D272" i="1"/>
  <c r="E273" i="1" l="1"/>
  <c r="G273" i="1" s="1"/>
  <c r="G205" i="1"/>
  <c r="F255" i="1"/>
  <c r="E258" i="1"/>
  <c r="F258" i="1"/>
  <c r="F83" i="1"/>
  <c r="G83" i="1" s="1"/>
  <c r="F79" i="1"/>
  <c r="G79" i="1" s="1"/>
  <c r="G75" i="1"/>
  <c r="F71" i="1"/>
  <c r="G71" i="1" s="1"/>
  <c r="F66" i="1"/>
  <c r="E66" i="1"/>
  <c r="D66" i="1"/>
  <c r="G255" i="1" l="1"/>
  <c r="F272" i="1"/>
  <c r="F259" i="1"/>
  <c r="E272" i="1"/>
  <c r="E259" i="1"/>
  <c r="E274" i="1"/>
  <c r="F274" i="1"/>
  <c r="E67" i="1"/>
  <c r="D67" i="1"/>
  <c r="F67" i="1"/>
  <c r="G67" i="1" s="1"/>
  <c r="G259" i="1" l="1"/>
  <c r="G272" i="1"/>
  <c r="F219" i="1" l="1"/>
  <c r="G219" i="1" s="1"/>
  <c r="D10" i="1"/>
  <c r="F159" i="1" l="1"/>
  <c r="G159" i="1" s="1"/>
  <c r="F179" i="1" l="1"/>
  <c r="G179" i="1" s="1"/>
  <c r="F151" i="1" l="1"/>
  <c r="G151" i="1" s="1"/>
  <c r="D273" i="1" l="1"/>
  <c r="F99" i="1" l="1"/>
  <c r="G99" i="1" s="1"/>
  <c r="F59" i="1" l="1"/>
  <c r="G59" i="1" s="1"/>
  <c r="F171" i="1" l="1"/>
  <c r="G171" i="1" s="1"/>
  <c r="F167" i="1"/>
  <c r="G167" i="1" s="1"/>
  <c r="F191" i="1"/>
  <c r="G191" i="1" s="1"/>
  <c r="F187" i="1"/>
  <c r="G187" i="1" s="1"/>
  <c r="F183" i="1"/>
  <c r="G183" i="1" s="1"/>
  <c r="F175" i="1"/>
  <c r="G175" i="1" s="1"/>
  <c r="F139" i="1"/>
  <c r="G139" i="1" s="1"/>
  <c r="F123" i="1"/>
  <c r="G123" i="1" s="1"/>
  <c r="F127" i="1"/>
  <c r="G127" i="1" s="1"/>
  <c r="F51" i="1"/>
  <c r="G51" i="1" s="1"/>
  <c r="F47" i="1"/>
  <c r="G47" i="1" s="1"/>
  <c r="F27" i="1"/>
  <c r="G27" i="1" s="1"/>
  <c r="F35" i="1"/>
  <c r="G35" i="1" s="1"/>
  <c r="F15" i="1"/>
  <c r="G15" i="1" s="1"/>
  <c r="F19" i="1"/>
  <c r="G19" i="1" s="1"/>
  <c r="F23" i="1"/>
  <c r="G23" i="1" s="1"/>
  <c r="F31" i="1"/>
  <c r="G31" i="1" s="1"/>
  <c r="F43" i="1"/>
  <c r="G43" i="1" s="1"/>
  <c r="F95" i="1"/>
  <c r="G95" i="1" s="1"/>
  <c r="F111" i="1"/>
  <c r="G111" i="1" s="1"/>
  <c r="F115" i="1"/>
  <c r="G115" i="1" s="1"/>
  <c r="F119" i="1"/>
  <c r="G119" i="1" s="1"/>
  <c r="F155" i="1"/>
  <c r="G155" i="1" s="1"/>
  <c r="F211" i="1"/>
  <c r="G211" i="1" s="1"/>
  <c r="G215" i="1"/>
  <c r="F235" i="1"/>
  <c r="G235" i="1" s="1"/>
  <c r="F239" i="1"/>
  <c r="G239" i="1" s="1"/>
  <c r="F247" i="1"/>
  <c r="F251" i="1"/>
  <c r="F263" i="1"/>
  <c r="D274" i="1"/>
  <c r="D239" i="1"/>
  <c r="D263" i="1"/>
  <c r="F223" i="1"/>
  <c r="G223" i="1" s="1"/>
  <c r="G263" i="1" l="1"/>
  <c r="G251" i="1"/>
  <c r="G247" i="1"/>
  <c r="D275" i="1"/>
  <c r="E275" i="1"/>
  <c r="F207" i="1"/>
  <c r="E243" i="1"/>
  <c r="E207" i="1"/>
  <c r="E107" i="1"/>
  <c r="E87" i="1"/>
  <c r="D243" i="1"/>
  <c r="D87" i="1"/>
  <c r="D207" i="1"/>
  <c r="F243" i="1"/>
  <c r="G243" i="1" s="1"/>
  <c r="F87" i="1"/>
  <c r="D11" i="1"/>
  <c r="F107" i="1"/>
  <c r="D147" i="1"/>
  <c r="D259" i="1"/>
  <c r="G207" i="1" l="1"/>
  <c r="G107" i="1"/>
  <c r="G87" i="1"/>
  <c r="F275" i="1"/>
  <c r="G27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<sst xmlns="http://schemas.openxmlformats.org/spreadsheetml/2006/main" count="402" uniqueCount="99">
  <si>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</si>
  <si>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</si>
  <si>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</si>
  <si>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</si>
  <si>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</si>
  <si>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</si>
  <si>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</si>
  <si>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</si>
  <si>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</si>
  <si>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</si>
  <si>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</si>
  <si>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</si>
  <si>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</si>
  <si>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</si>
  <si>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</si>
  <si>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</si>
  <si>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</si>
  <si>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</si>
  <si>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</si>
  <si>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</si>
  <si>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</si>
  <si>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</si>
  <si>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</si>
  <si>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</si>
  <si>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</si>
  <si>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</si>
  <si>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</si>
  <si>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</si>
  <si>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</si>
  <si>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</si>
  <si>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</si>
  <si>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</si>
  <si>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</si>
  <si>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</si>
  <si>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</si>
  <si>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</si>
  <si>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</si>
  <si>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</si>
  <si>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</si>
  <si>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</si>
  <si>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</si>
  <si>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</si>
  <si>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</si>
  <si>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</si>
  <si>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</si>
  <si>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</si>
  <si>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</si>
  <si>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</si>
  <si>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</si>
  <si>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</si>
  <si>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</si>
  <si>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</si>
  <si>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</si>
  <si>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</si>
  <si>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</si>
  <si>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</si>
  <si>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</si>
  <si>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</si>
  <si>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</si>
  <si>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</si>
  <si>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</si>
  <si>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</si>
  <si>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</si>
  <si>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</si>
  <si>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</si>
  <si>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</si>
  <si>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</si>
  <si>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</si>
  <si>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</si>
  <si>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</si>
  <si>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</si>
  <si>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</si>
  <si>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</si>
  <si>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</si>
  <si>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</si>
  <si>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</si>
  <si>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</si>
  <si>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</si>
  <si>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</si>
  <si>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</si>
  <si>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</si>
  <si>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</si>
  <si>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</si>
  <si>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</si>
  <si>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</si>
  <si>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</si>
  <si>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</si>
  <si>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</si>
  <si>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</si>
  <si>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</si>
  <si>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</si>
  <si>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Предоставление субсидий бюджетным, автономным учреждениям и иным некоммерческим организациям (Отдельные мероприятия по развитию образования)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</si>
  <si>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</si>
  <si>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 xml:space="preserve">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(Социальные выплаты гражданам на приобретение жилья)</t>
  </si>
  <si>
    <t>План на 2023 год</t>
  </si>
  <si>
    <t>План на 2023 год с изменениями</t>
  </si>
  <si>
    <t>Факт на 01.01.2024 год</t>
  </si>
  <si>
    <t>% исполнения к уточненному плану</t>
  </si>
  <si>
    <t xml:space="preserve"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</si>
</sst>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602B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4" fontId="7" fillId="4" borderId="4" xfId="0" applyNumberFormat="1" applyFont="1" applyFill="1" applyBorder="1" applyAlignment="1">
      <alignment horizontal="left" vertical="top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9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2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2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4" fontId="1" fillId="4" borderId="7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/>
    </xf>
    <xf numFmtId="0" fontId="1" fillId="0" borderId="8" xfId="0" applyFont="1" applyBorder="1"/>
    <xf numFmtId="4" fontId="2" fillId="4" borderId="5" xfId="0" applyNumberFormat="1" applyFont="1" applyFill="1" applyBorder="1" applyAlignment="1">
      <alignment horizontal="left" vertical="top"/>
    </xf>
    <xf numFmtId="4" fontId="1" fillId="4" borderId="12" xfId="0" applyNumberFormat="1" applyFont="1" applyFill="1" applyBorder="1" applyAlignment="1">
      <alignment horizontal="left" vertical="top"/>
    </xf>
    <xf numFmtId="4" fontId="7" fillId="4" borderId="12" xfId="0" applyNumberFormat="1" applyFont="1" applyFill="1" applyBorder="1" applyAlignment="1">
      <alignment horizontal="left" vertical="top"/>
    </xf>
    <xf numFmtId="4" fontId="7" fillId="4" borderId="5" xfId="0" applyNumberFormat="1" applyFont="1" applyFill="1" applyBorder="1" applyAlignment="1">
      <alignment horizontal="left" vertical="top"/>
    </xf>
    <xf numFmtId="4" fontId="2" fillId="4" borderId="5" xfId="0" applyNumberFormat="1" applyFont="1" applyFill="1" applyBorder="1" applyAlignment="1">
      <alignment horizontal="center" vertical="top"/>
    </xf>
    <xf numFmtId="4" fontId="12" fillId="4" borderId="5" xfId="0" applyNumberFormat="1" applyFont="1" applyFill="1" applyBorder="1" applyAlignment="1">
      <alignment horizontal="left" vertical="top"/>
    </xf>
    <xf numFmtId="4" fontId="12" fillId="4" borderId="12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4" fontId="1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left" vertical="center"/>
    </xf>
    <xf numFmtId="2" fontId="15" fillId="0" borderId="2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7" fillId="4" borderId="2" xfId="0" applyFont="1" applyFill="1" applyBorder="1" applyAlignment="1">
      <alignment horizontal="left" vertical="top" wrapText="1"/>
    </xf>
    <xf numFmtId="2" fontId="2" fillId="4" borderId="2" xfId="0" applyNumberFormat="1" applyFont="1" applyFill="1" applyBorder="1" applyAlignment="1">
      <alignment vertical="top" wrapText="1"/>
    </xf>
    <xf numFmtId="4" fontId="16" fillId="4" borderId="2" xfId="0" applyNumberFormat="1" applyFont="1" applyFill="1" applyBorder="1" applyAlignment="1">
      <alignment horizontal="left" vertical="top"/>
    </xf>
    <xf numFmtId="2" fontId="16" fillId="0" borderId="2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center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11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602B"/>
      <color rgb="FF00863D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80"/>
  <sheetViews>
    <sheetView tabSelected="1" zoomScale="90" zoomScaleNormal="90" zoomScaleSheetLayoutView="100" workbookViewId="0">
      <pane ySplit="7" topLeftCell="A133" activePane="bottomLeft" state="frozen"/>
      <selection pane="bottomLeft" activeCell="K140" sqref="K140"/>
    </sheetView>
  </sheetViews>
  <sheetFormatPr defaultColWidth="2.7109375" defaultRowHeight="15.75" x14ac:dyDescent="0.25"/>
  <cols>
    <col min="1" max="1" width="31" style="3" customWidth="1"/>
    <col min="2" max="2" width="18.140625" style="3" customWidth="1"/>
    <col min="3" max="3" width="22.28515625" style="3" customWidth="1"/>
    <col min="4" max="4" width="17" style="4" customWidth="1"/>
    <col min="5" max="5" width="15.28515625" style="4" customWidth="1"/>
    <col min="6" max="6" width="15.140625" style="4" customWidth="1"/>
    <col min="7" max="7" width="14.4257812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7"/>
      <c r="B1" s="1"/>
      <c r="C1" s="1"/>
      <c r="D1" s="132" t="s">
        <v>72</v>
      </c>
      <c r="E1" s="132"/>
      <c r="F1" s="132"/>
      <c r="G1" s="132"/>
    </row>
    <row r="2" spans="1:36" ht="12.75" customHeight="1" x14ac:dyDescent="0.25">
      <c r="A2" s="1"/>
      <c r="B2" s="1"/>
      <c r="C2" s="1"/>
      <c r="D2" s="132" t="s">
        <v>7</v>
      </c>
      <c r="E2" s="132"/>
      <c r="F2" s="132"/>
      <c r="G2" s="132"/>
    </row>
    <row r="3" spans="1:36" ht="39" customHeight="1" x14ac:dyDescent="0.25">
      <c r="A3" s="6"/>
      <c r="B3" s="1"/>
      <c r="C3" s="1"/>
      <c r="D3" s="133" t="s">
        <v>73</v>
      </c>
      <c r="E3" s="133"/>
      <c r="F3" s="133"/>
      <c r="G3" s="133"/>
      <c r="K3" s="8"/>
    </row>
    <row r="4" spans="1:36" ht="30" customHeight="1" x14ac:dyDescent="0.25">
      <c r="A4" s="134" t="s">
        <v>81</v>
      </c>
      <c r="B4" s="134"/>
      <c r="C4" s="134"/>
      <c r="D4" s="134"/>
      <c r="E4" s="134"/>
      <c r="F4" s="134"/>
      <c r="G4" s="134"/>
    </row>
    <row r="5" spans="1:36" ht="13.5" customHeight="1" x14ac:dyDescent="0.25">
      <c r="A5" s="2"/>
      <c r="B5" s="2"/>
      <c r="C5" s="2"/>
      <c r="E5" s="2"/>
      <c r="F5" s="71"/>
      <c r="G5" s="70" t="s">
        <v>18</v>
      </c>
    </row>
    <row r="6" spans="1:36" ht="30.75" customHeight="1" x14ac:dyDescent="0.25">
      <c r="A6" s="135" t="s">
        <v>8</v>
      </c>
      <c r="B6" s="135" t="s">
        <v>0</v>
      </c>
      <c r="C6" s="135" t="s">
        <v>1</v>
      </c>
      <c r="D6" s="140" t="s">
        <v>32</v>
      </c>
      <c r="E6" s="141"/>
      <c r="F6" s="141"/>
      <c r="G6" s="142"/>
    </row>
    <row r="7" spans="1:36" ht="61.5" customHeight="1" x14ac:dyDescent="0.25">
      <c r="A7" s="135"/>
      <c r="B7" s="135"/>
      <c r="C7" s="135"/>
      <c r="D7" s="60" t="s">
        <v>94</v>
      </c>
      <c r="E7" s="60" t="s">
        <v>95</v>
      </c>
      <c r="F7" s="60" t="s">
        <v>96</v>
      </c>
      <c r="G7" s="72" t="s">
        <v>97</v>
      </c>
      <c r="V7" s="3" t="s">
        <v>47</v>
      </c>
    </row>
    <row r="8" spans="1:36" s="17" customFormat="1" ht="19.5" customHeight="1" x14ac:dyDescent="0.25">
      <c r="A8" s="117" t="s">
        <v>78</v>
      </c>
      <c r="B8" s="117" t="s">
        <v>11</v>
      </c>
      <c r="C8" s="9" t="s">
        <v>2</v>
      </c>
      <c r="D8" s="16">
        <f>D12+D16+D20+D24+D28+D32+D40+D44+D48+D56+D60+D36</f>
        <v>2641391.2000000002</v>
      </c>
      <c r="E8" s="63">
        <f t="shared" ref="E8:F8" si="0">E12+E16+E20+E24+E28+E32+E40+E44+E48+E56+E60+E36</f>
        <v>2642780.2000000002</v>
      </c>
      <c r="F8" s="16">
        <f t="shared" si="0"/>
        <v>2265936.02</v>
      </c>
      <c r="G8" s="80">
        <f>F8/E8*100</f>
        <v>85.740615886254929</v>
      </c>
    </row>
    <row r="9" spans="1:36" s="17" customFormat="1" ht="16.5" customHeight="1" x14ac:dyDescent="0.25">
      <c r="A9" s="117"/>
      <c r="B9" s="117"/>
      <c r="C9" s="9" t="s">
        <v>3</v>
      </c>
      <c r="D9" s="16">
        <f>D13+D17+D25+D33+D45+D21+D41+D49+D29+D57+D61+D37+D53</f>
        <v>20151357.640000001</v>
      </c>
      <c r="E9" s="63">
        <f t="shared" ref="E9:F9" si="1">E13+E17+E25+E33+E45+E21+E41+E49+E29+E57+E61+E37+E53</f>
        <v>20247724.439999998</v>
      </c>
      <c r="F9" s="16">
        <f t="shared" si="1"/>
        <v>19488861.91</v>
      </c>
      <c r="G9" s="80">
        <f t="shared" ref="G9:G71" si="2">F9/E9*100</f>
        <v>96.252109553106919</v>
      </c>
    </row>
    <row r="10" spans="1:36" s="17" customFormat="1" ht="30" customHeight="1" x14ac:dyDescent="0.25">
      <c r="A10" s="117"/>
      <c r="B10" s="117"/>
      <c r="C10" s="9" t="s">
        <v>4</v>
      </c>
      <c r="D10" s="16">
        <f>D14+D18+D22+D26+D30+D42+D50+D46+D58</f>
        <v>0</v>
      </c>
      <c r="E10" s="63">
        <f t="shared" ref="E10:F10" si="3">E14+E18+E22+E26+E30+E42+E50+E46+E58</f>
        <v>0</v>
      </c>
      <c r="F10" s="16">
        <f t="shared" si="3"/>
        <v>0</v>
      </c>
      <c r="G10" s="80">
        <v>0</v>
      </c>
    </row>
    <row r="11" spans="1:36" s="17" customFormat="1" ht="32.25" customHeight="1" x14ac:dyDescent="0.25">
      <c r="A11" s="117"/>
      <c r="B11" s="117"/>
      <c r="C11" s="9" t="s">
        <v>5</v>
      </c>
      <c r="D11" s="16">
        <f>D8+D9+D10</f>
        <v>22792748.84</v>
      </c>
      <c r="E11" s="63">
        <f t="shared" ref="E11:F11" si="4">E8+E9+E10</f>
        <v>22890504.639999997</v>
      </c>
      <c r="F11" s="16">
        <f t="shared" si="4"/>
        <v>21754797.93</v>
      </c>
      <c r="G11" s="80">
        <f t="shared" si="2"/>
        <v>95.038524803793948</v>
      </c>
      <c r="L11" s="18"/>
    </row>
    <row r="12" spans="1:36" s="20" customFormat="1" ht="15.75" customHeight="1" x14ac:dyDescent="0.25">
      <c r="A12" s="104" t="s">
        <v>13</v>
      </c>
      <c r="B12" s="104" t="s">
        <v>11</v>
      </c>
      <c r="C12" s="10" t="s">
        <v>2</v>
      </c>
      <c r="D12" s="19">
        <v>0</v>
      </c>
      <c r="E12" s="19">
        <v>0</v>
      </c>
      <c r="F12" s="19">
        <v>0</v>
      </c>
      <c r="G12" s="90">
        <v>0</v>
      </c>
    </row>
    <row r="13" spans="1:36" s="20" customFormat="1" x14ac:dyDescent="0.25">
      <c r="A13" s="104"/>
      <c r="B13" s="104"/>
      <c r="C13" s="10" t="s">
        <v>3</v>
      </c>
      <c r="D13" s="19">
        <v>1572052</v>
      </c>
      <c r="E13" s="19">
        <v>1572052</v>
      </c>
      <c r="F13" s="19">
        <v>1557482.33</v>
      </c>
      <c r="G13" s="90">
        <f t="shared" si="2"/>
        <v>99.073206865930658</v>
      </c>
    </row>
    <row r="14" spans="1:36" s="20" customFormat="1" ht="31.5" x14ac:dyDescent="0.25">
      <c r="A14" s="104"/>
      <c r="B14" s="104"/>
      <c r="C14" s="10" t="s">
        <v>4</v>
      </c>
      <c r="D14" s="19">
        <v>0</v>
      </c>
      <c r="E14" s="19">
        <v>0</v>
      </c>
      <c r="F14" s="19">
        <v>0</v>
      </c>
      <c r="G14" s="90">
        <v>0</v>
      </c>
    </row>
    <row r="15" spans="1:36" s="20" customFormat="1" ht="30.75" customHeight="1" x14ac:dyDescent="0.25">
      <c r="A15" s="104"/>
      <c r="B15" s="104"/>
      <c r="C15" s="15" t="s">
        <v>10</v>
      </c>
      <c r="D15" s="19">
        <f>D12+D13+D14</f>
        <v>1572052</v>
      </c>
      <c r="E15" s="19">
        <f>E12+E13+E14</f>
        <v>1572052</v>
      </c>
      <c r="F15" s="19">
        <f>F12+F13+F14</f>
        <v>1557482.33</v>
      </c>
      <c r="G15" s="90">
        <f t="shared" si="2"/>
        <v>99.073206865930658</v>
      </c>
    </row>
    <row r="16" spans="1:36" s="22" customFormat="1" ht="15.75" customHeight="1" x14ac:dyDescent="0.25">
      <c r="A16" s="95" t="s">
        <v>14</v>
      </c>
      <c r="B16" s="104" t="s">
        <v>11</v>
      </c>
      <c r="C16" s="15" t="s">
        <v>2</v>
      </c>
      <c r="D16" s="19">
        <v>0</v>
      </c>
      <c r="E16" s="19">
        <v>0</v>
      </c>
      <c r="F16" s="19">
        <v>0</v>
      </c>
      <c r="G16" s="90">
        <v>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</row>
    <row r="17" spans="1:36" s="22" customFormat="1" x14ac:dyDescent="0.25">
      <c r="A17" s="96"/>
      <c r="B17" s="104"/>
      <c r="C17" s="15" t="s">
        <v>3</v>
      </c>
      <c r="D17" s="19">
        <v>12681027.949999999</v>
      </c>
      <c r="E17" s="19">
        <f>12104615.99+78000</f>
        <v>12182615.99</v>
      </c>
      <c r="F17" s="19">
        <f>11506875.22+78000</f>
        <v>11584875.220000001</v>
      </c>
      <c r="G17" s="90">
        <f t="shared" si="2"/>
        <v>95.093494119073853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</row>
    <row r="18" spans="1:36" s="22" customFormat="1" ht="31.5" x14ac:dyDescent="0.25">
      <c r="A18" s="96"/>
      <c r="B18" s="104"/>
      <c r="C18" s="15" t="s">
        <v>4</v>
      </c>
      <c r="D18" s="19">
        <v>0</v>
      </c>
      <c r="E18" s="19">
        <v>0</v>
      </c>
      <c r="F18" s="19">
        <v>0</v>
      </c>
      <c r="G18" s="90"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</row>
    <row r="19" spans="1:36" s="22" customFormat="1" ht="30" customHeight="1" x14ac:dyDescent="0.25">
      <c r="A19" s="97"/>
      <c r="B19" s="104"/>
      <c r="C19" s="15" t="s">
        <v>10</v>
      </c>
      <c r="D19" s="19">
        <f>D16+D17+D18</f>
        <v>12681027.949999999</v>
      </c>
      <c r="E19" s="19">
        <f>E16+E17+E18</f>
        <v>12182615.99</v>
      </c>
      <c r="F19" s="19">
        <f>F16+F17+F18</f>
        <v>11584875.220000001</v>
      </c>
      <c r="G19" s="90">
        <f t="shared" si="2"/>
        <v>95.093494119073853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</row>
    <row r="20" spans="1:36" s="22" customFormat="1" ht="71.25" customHeight="1" x14ac:dyDescent="0.25">
      <c r="A20" s="95" t="s">
        <v>15</v>
      </c>
      <c r="B20" s="104" t="s">
        <v>11</v>
      </c>
      <c r="C20" s="15" t="s">
        <v>2</v>
      </c>
      <c r="D20" s="19">
        <v>1123506</v>
      </c>
      <c r="E20" s="19">
        <v>1123506</v>
      </c>
      <c r="F20" s="19">
        <v>915138</v>
      </c>
      <c r="G20" s="90">
        <f t="shared" si="2"/>
        <v>81.453770607366579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</row>
    <row r="21" spans="1:36" s="22" customFormat="1" ht="50.25" customHeight="1" x14ac:dyDescent="0.25">
      <c r="A21" s="96"/>
      <c r="B21" s="104"/>
      <c r="C21" s="15" t="s">
        <v>3</v>
      </c>
      <c r="D21" s="19">
        <v>0</v>
      </c>
      <c r="E21" s="19">
        <v>0</v>
      </c>
      <c r="F21" s="19">
        <v>0</v>
      </c>
      <c r="G21" s="90">
        <v>0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</row>
    <row r="22" spans="1:36" s="22" customFormat="1" ht="29.25" customHeight="1" x14ac:dyDescent="0.25">
      <c r="A22" s="96"/>
      <c r="B22" s="104"/>
      <c r="C22" s="15" t="s">
        <v>4</v>
      </c>
      <c r="D22" s="19">
        <v>0</v>
      </c>
      <c r="E22" s="19">
        <v>0</v>
      </c>
      <c r="F22" s="19">
        <v>0</v>
      </c>
      <c r="G22" s="90">
        <v>0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</row>
    <row r="23" spans="1:36" s="22" customFormat="1" ht="38.25" customHeight="1" x14ac:dyDescent="0.25">
      <c r="A23" s="97"/>
      <c r="B23" s="104"/>
      <c r="C23" s="15" t="s">
        <v>10</v>
      </c>
      <c r="D23" s="19">
        <f>D20+D21+D22</f>
        <v>1123506</v>
      </c>
      <c r="E23" s="19">
        <f>E20+E21+E22</f>
        <v>1123506</v>
      </c>
      <c r="F23" s="19">
        <f>F20+F21+F22</f>
        <v>915138</v>
      </c>
      <c r="G23" s="90">
        <f t="shared" si="2"/>
        <v>81.453770607366579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</row>
    <row r="24" spans="1:36" s="22" customFormat="1" ht="50.25" customHeight="1" x14ac:dyDescent="0.25">
      <c r="A24" s="95" t="s">
        <v>21</v>
      </c>
      <c r="B24" s="104" t="s">
        <v>11</v>
      </c>
      <c r="C24" s="15" t="s">
        <v>2</v>
      </c>
      <c r="D24" s="23">
        <v>255486.2</v>
      </c>
      <c r="E24" s="23">
        <v>255486.2</v>
      </c>
      <c r="F24" s="73">
        <v>249958.03</v>
      </c>
      <c r="G24" s="90">
        <f t="shared" si="2"/>
        <v>97.83621581126495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</row>
    <row r="25" spans="1:36" s="22" customFormat="1" ht="51" customHeight="1" x14ac:dyDescent="0.25">
      <c r="A25" s="96"/>
      <c r="B25" s="104"/>
      <c r="C25" s="15" t="s">
        <v>3</v>
      </c>
      <c r="D25" s="19">
        <v>0</v>
      </c>
      <c r="E25" s="19">
        <v>0</v>
      </c>
      <c r="F25" s="19">
        <v>0</v>
      </c>
      <c r="G25" s="90">
        <v>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</row>
    <row r="26" spans="1:36" s="22" customFormat="1" ht="62.25" customHeight="1" x14ac:dyDescent="0.25">
      <c r="A26" s="96"/>
      <c r="B26" s="104"/>
      <c r="C26" s="15" t="s">
        <v>4</v>
      </c>
      <c r="D26" s="19">
        <v>0</v>
      </c>
      <c r="E26" s="19">
        <v>0</v>
      </c>
      <c r="F26" s="19">
        <v>0</v>
      </c>
      <c r="G26" s="90">
        <v>0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</row>
    <row r="27" spans="1:36" s="22" customFormat="1" ht="43.5" customHeight="1" x14ac:dyDescent="0.25">
      <c r="A27" s="97"/>
      <c r="B27" s="104"/>
      <c r="C27" s="15" t="s">
        <v>6</v>
      </c>
      <c r="D27" s="19">
        <f>D24+D25+D26</f>
        <v>255486.2</v>
      </c>
      <c r="E27" s="19">
        <f>E24+E25+E26</f>
        <v>255486.2</v>
      </c>
      <c r="F27" s="19">
        <f>F24+F25+F26</f>
        <v>249958.03</v>
      </c>
      <c r="G27" s="90">
        <f t="shared" si="2"/>
        <v>97.83621581126495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</row>
    <row r="28" spans="1:36" s="22" customFormat="1" ht="24.75" customHeight="1" x14ac:dyDescent="0.25">
      <c r="A28" s="95" t="s">
        <v>46</v>
      </c>
      <c r="B28" s="104" t="s">
        <v>11</v>
      </c>
      <c r="C28" s="15" t="s">
        <v>2</v>
      </c>
      <c r="D28" s="19">
        <v>280827</v>
      </c>
      <c r="E28" s="19">
        <v>280827</v>
      </c>
      <c r="F28" s="19">
        <v>119267.99</v>
      </c>
      <c r="G28" s="90">
        <f t="shared" si="2"/>
        <v>42.470271733131078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</row>
    <row r="29" spans="1:36" s="22" customFormat="1" ht="23.25" customHeight="1" x14ac:dyDescent="0.25">
      <c r="A29" s="96"/>
      <c r="B29" s="104"/>
      <c r="C29" s="15" t="s">
        <v>3</v>
      </c>
      <c r="D29" s="19">
        <v>0</v>
      </c>
      <c r="E29" s="19">
        <v>0</v>
      </c>
      <c r="F29" s="19">
        <v>0</v>
      </c>
      <c r="G29" s="90"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</row>
    <row r="30" spans="1:36" s="22" customFormat="1" ht="29.25" customHeight="1" x14ac:dyDescent="0.25">
      <c r="A30" s="96"/>
      <c r="B30" s="104"/>
      <c r="C30" s="15" t="s">
        <v>4</v>
      </c>
      <c r="D30" s="19">
        <v>0</v>
      </c>
      <c r="E30" s="19">
        <v>0</v>
      </c>
      <c r="F30" s="19">
        <v>0</v>
      </c>
      <c r="G30" s="90">
        <v>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</row>
    <row r="31" spans="1:36" s="22" customFormat="1" ht="33" customHeight="1" x14ac:dyDescent="0.25">
      <c r="A31" s="97"/>
      <c r="B31" s="104"/>
      <c r="C31" s="15" t="s">
        <v>6</v>
      </c>
      <c r="D31" s="19">
        <f>D28+D29+D30</f>
        <v>280827</v>
      </c>
      <c r="E31" s="19">
        <f>E28+E29+E30</f>
        <v>280827</v>
      </c>
      <c r="F31" s="19">
        <f>F28+F29+F30</f>
        <v>119267.99</v>
      </c>
      <c r="G31" s="90">
        <f t="shared" si="2"/>
        <v>42.470271733131078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</row>
    <row r="32" spans="1:36" s="22" customFormat="1" ht="15.75" customHeight="1" x14ac:dyDescent="0.25">
      <c r="A32" s="95" t="s">
        <v>16</v>
      </c>
      <c r="B32" s="104" t="s">
        <v>11</v>
      </c>
      <c r="C32" s="15" t="s">
        <v>2</v>
      </c>
      <c r="D32" s="23">
        <v>574745</v>
      </c>
      <c r="E32" s="23">
        <v>574745</v>
      </c>
      <c r="F32" s="73">
        <v>574745</v>
      </c>
      <c r="G32" s="90">
        <f t="shared" si="2"/>
        <v>100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</row>
    <row r="33" spans="1:36" s="22" customFormat="1" x14ac:dyDescent="0.25">
      <c r="A33" s="96"/>
      <c r="B33" s="104"/>
      <c r="C33" s="15" t="s">
        <v>3</v>
      </c>
      <c r="D33" s="19">
        <v>0</v>
      </c>
      <c r="E33" s="19">
        <v>0</v>
      </c>
      <c r="F33" s="19">
        <v>0</v>
      </c>
      <c r="G33" s="90">
        <v>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</row>
    <row r="34" spans="1:36" s="22" customFormat="1" ht="31.5" x14ac:dyDescent="0.25">
      <c r="A34" s="96"/>
      <c r="B34" s="104"/>
      <c r="C34" s="15" t="s">
        <v>4</v>
      </c>
      <c r="D34" s="19">
        <v>0</v>
      </c>
      <c r="E34" s="19">
        <v>0</v>
      </c>
      <c r="F34" s="19">
        <v>0</v>
      </c>
      <c r="G34" s="90">
        <v>0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</row>
    <row r="35" spans="1:36" s="22" customFormat="1" ht="31.5" customHeight="1" x14ac:dyDescent="0.25">
      <c r="A35" s="97"/>
      <c r="B35" s="104"/>
      <c r="C35" s="15" t="s">
        <v>10</v>
      </c>
      <c r="D35" s="19">
        <f>D32+D33+D34</f>
        <v>574745</v>
      </c>
      <c r="E35" s="19">
        <f>E32+E33+E34</f>
        <v>574745</v>
      </c>
      <c r="F35" s="19">
        <f>F32+F33+F34</f>
        <v>574745</v>
      </c>
      <c r="G35" s="90">
        <f t="shared" si="2"/>
        <v>100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</row>
    <row r="36" spans="1:36" s="22" customFormat="1" ht="26.25" customHeight="1" x14ac:dyDescent="0.25">
      <c r="A36" s="95" t="s">
        <v>62</v>
      </c>
      <c r="B36" s="104" t="s">
        <v>11</v>
      </c>
      <c r="C36" s="15" t="s">
        <v>2</v>
      </c>
      <c r="D36" s="23">
        <v>1019</v>
      </c>
      <c r="E36" s="23">
        <v>1019</v>
      </c>
      <c r="F36" s="73">
        <v>1019</v>
      </c>
      <c r="G36" s="90">
        <f t="shared" si="2"/>
        <v>100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</row>
    <row r="37" spans="1:36" s="22" customFormat="1" ht="19.5" customHeight="1" x14ac:dyDescent="0.25">
      <c r="A37" s="96"/>
      <c r="B37" s="104"/>
      <c r="C37" s="15" t="s">
        <v>3</v>
      </c>
      <c r="D37" s="19">
        <v>0</v>
      </c>
      <c r="E37" s="19">
        <v>0</v>
      </c>
      <c r="F37" s="19">
        <v>0</v>
      </c>
      <c r="G37" s="90">
        <v>0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</row>
    <row r="38" spans="1:36" s="22" customFormat="1" ht="31.5" x14ac:dyDescent="0.25">
      <c r="A38" s="96"/>
      <c r="B38" s="104"/>
      <c r="C38" s="15" t="s">
        <v>4</v>
      </c>
      <c r="D38" s="19">
        <v>0</v>
      </c>
      <c r="E38" s="19">
        <v>0</v>
      </c>
      <c r="F38" s="19">
        <v>0</v>
      </c>
      <c r="G38" s="90">
        <v>0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</row>
    <row r="39" spans="1:36" s="22" customFormat="1" ht="31.5" x14ac:dyDescent="0.25">
      <c r="A39" s="97"/>
      <c r="B39" s="104"/>
      <c r="C39" s="15" t="s">
        <v>10</v>
      </c>
      <c r="D39" s="19">
        <f>D36+D37+D38</f>
        <v>1019</v>
      </c>
      <c r="E39" s="19">
        <f>E36+E37+E38</f>
        <v>1019</v>
      </c>
      <c r="F39" s="19">
        <f>F36+F37+F38</f>
        <v>1019</v>
      </c>
      <c r="G39" s="90">
        <f t="shared" si="2"/>
        <v>100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</row>
    <row r="40" spans="1:36" s="22" customFormat="1" ht="23.25" customHeight="1" x14ac:dyDescent="0.25">
      <c r="A40" s="95" t="s">
        <v>42</v>
      </c>
      <c r="B40" s="104" t="s">
        <v>40</v>
      </c>
      <c r="C40" s="15" t="s">
        <v>2</v>
      </c>
      <c r="D40" s="19">
        <v>0</v>
      </c>
      <c r="E40" s="19">
        <v>0</v>
      </c>
      <c r="F40" s="19">
        <v>0</v>
      </c>
      <c r="G40" s="90">
        <v>0</v>
      </c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</row>
    <row r="41" spans="1:36" s="22" customFormat="1" ht="15.75" customHeight="1" x14ac:dyDescent="0.25">
      <c r="A41" s="96"/>
      <c r="B41" s="104"/>
      <c r="C41" s="15" t="s">
        <v>3</v>
      </c>
      <c r="D41" s="23">
        <v>368543</v>
      </c>
      <c r="E41" s="23">
        <v>470293.81</v>
      </c>
      <c r="F41" s="73">
        <v>464950.25</v>
      </c>
      <c r="G41" s="90">
        <f t="shared" si="2"/>
        <v>98.863782621336227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</row>
    <row r="42" spans="1:36" s="22" customFormat="1" ht="33" customHeight="1" x14ac:dyDescent="0.25">
      <c r="A42" s="96"/>
      <c r="B42" s="104"/>
      <c r="C42" s="15" t="s">
        <v>4</v>
      </c>
      <c r="D42" s="19">
        <v>0</v>
      </c>
      <c r="E42" s="19">
        <v>0</v>
      </c>
      <c r="F42" s="19">
        <v>0</v>
      </c>
      <c r="G42" s="90">
        <v>0</v>
      </c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</row>
    <row r="43" spans="1:36" s="22" customFormat="1" ht="98.25" customHeight="1" x14ac:dyDescent="0.25">
      <c r="A43" s="97"/>
      <c r="B43" s="104"/>
      <c r="C43" s="58" t="s">
        <v>10</v>
      </c>
      <c r="D43" s="45">
        <f>D40+D41+D42</f>
        <v>368543</v>
      </c>
      <c r="E43" s="77">
        <f>E40+E41+E42</f>
        <v>470293.81</v>
      </c>
      <c r="F43" s="77">
        <f>F40+F41+F42</f>
        <v>464950.25</v>
      </c>
      <c r="G43" s="91">
        <f t="shared" si="2"/>
        <v>98.863782621336227</v>
      </c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</row>
    <row r="44" spans="1:36" s="22" customFormat="1" ht="41.25" customHeight="1" x14ac:dyDescent="0.25">
      <c r="A44" s="95" t="s">
        <v>41</v>
      </c>
      <c r="B44" s="104" t="s">
        <v>38</v>
      </c>
      <c r="C44" s="15" t="s">
        <v>2</v>
      </c>
      <c r="D44" s="19">
        <v>0</v>
      </c>
      <c r="E44" s="19">
        <v>0</v>
      </c>
      <c r="F44" s="19">
        <v>0</v>
      </c>
      <c r="G44" s="90">
        <v>0</v>
      </c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</row>
    <row r="45" spans="1:36" s="22" customFormat="1" ht="34.5" customHeight="1" x14ac:dyDescent="0.25">
      <c r="A45" s="96"/>
      <c r="B45" s="104"/>
      <c r="C45" s="15" t="s">
        <v>3</v>
      </c>
      <c r="D45" s="50">
        <v>2535254</v>
      </c>
      <c r="E45" s="50">
        <v>2698728.4</v>
      </c>
      <c r="F45" s="78">
        <v>2695603.63</v>
      </c>
      <c r="G45" s="90">
        <f t="shared" si="2"/>
        <v>99.884213246505283</v>
      </c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</row>
    <row r="46" spans="1:36" s="22" customFormat="1" ht="42.75" customHeight="1" x14ac:dyDescent="0.25">
      <c r="A46" s="96"/>
      <c r="B46" s="104"/>
      <c r="C46" s="15" t="s">
        <v>4</v>
      </c>
      <c r="D46" s="19">
        <v>0</v>
      </c>
      <c r="E46" s="19">
        <v>0</v>
      </c>
      <c r="F46" s="19">
        <v>0</v>
      </c>
      <c r="G46" s="90">
        <v>0</v>
      </c>
      <c r="H46" s="21"/>
      <c r="I46" s="21"/>
      <c r="J46" s="21"/>
      <c r="K46" s="21"/>
      <c r="L46" s="21" t="s">
        <v>36</v>
      </c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</row>
    <row r="47" spans="1:36" s="22" customFormat="1" ht="42.75" customHeight="1" x14ac:dyDescent="0.25">
      <c r="A47" s="97"/>
      <c r="B47" s="104"/>
      <c r="C47" s="15" t="s">
        <v>10</v>
      </c>
      <c r="D47" s="45">
        <f>D44+D45+D46</f>
        <v>2535254</v>
      </c>
      <c r="E47" s="45">
        <f>E44+E45+E46</f>
        <v>2698728.4</v>
      </c>
      <c r="F47" s="45">
        <f>F44+F45+F46</f>
        <v>2695603.63</v>
      </c>
      <c r="G47" s="91">
        <f t="shared" si="2"/>
        <v>99.884213246505283</v>
      </c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</row>
    <row r="48" spans="1:36" s="22" customFormat="1" ht="24" customHeight="1" x14ac:dyDescent="0.25">
      <c r="A48" s="95" t="s">
        <v>30</v>
      </c>
      <c r="B48" s="104" t="s">
        <v>31</v>
      </c>
      <c r="C48" s="15" t="s">
        <v>2</v>
      </c>
      <c r="D48" s="19">
        <v>0</v>
      </c>
      <c r="E48" s="19">
        <v>0</v>
      </c>
      <c r="F48" s="19">
        <v>0</v>
      </c>
      <c r="G48" s="90">
        <v>0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</row>
    <row r="49" spans="1:36" s="22" customFormat="1" ht="25.5" customHeight="1" x14ac:dyDescent="0.25">
      <c r="A49" s="96"/>
      <c r="B49" s="104"/>
      <c r="C49" s="15" t="s">
        <v>3</v>
      </c>
      <c r="D49" s="23">
        <v>2963936</v>
      </c>
      <c r="E49" s="23">
        <v>3219885</v>
      </c>
      <c r="F49" s="73">
        <v>3081905.79</v>
      </c>
      <c r="G49" s="90">
        <f t="shared" si="2"/>
        <v>95.714778322828295</v>
      </c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</row>
    <row r="50" spans="1:36" s="22" customFormat="1" ht="31.5" customHeight="1" x14ac:dyDescent="0.25">
      <c r="A50" s="96"/>
      <c r="B50" s="104"/>
      <c r="C50" s="15" t="s">
        <v>4</v>
      </c>
      <c r="D50" s="19">
        <v>0</v>
      </c>
      <c r="E50" s="19">
        <v>0</v>
      </c>
      <c r="F50" s="19">
        <v>0</v>
      </c>
      <c r="G50" s="90">
        <v>0</v>
      </c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</row>
    <row r="51" spans="1:36" s="22" customFormat="1" ht="34.5" customHeight="1" x14ac:dyDescent="0.25">
      <c r="A51" s="97"/>
      <c r="B51" s="104"/>
      <c r="C51" s="15" t="s">
        <v>10</v>
      </c>
      <c r="D51" s="19">
        <f>D48+D49+D50</f>
        <v>2963936</v>
      </c>
      <c r="E51" s="19">
        <f>E48+E49+E50</f>
        <v>3219885</v>
      </c>
      <c r="F51" s="19">
        <f>F48+F49+F50</f>
        <v>3081905.79</v>
      </c>
      <c r="G51" s="90">
        <f t="shared" si="2"/>
        <v>95.714778322828295</v>
      </c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</row>
    <row r="52" spans="1:36" s="22" customFormat="1" ht="21.75" customHeight="1" x14ac:dyDescent="0.25">
      <c r="A52" s="105" t="s">
        <v>88</v>
      </c>
      <c r="B52" s="136" t="s">
        <v>31</v>
      </c>
      <c r="C52" s="49" t="s">
        <v>2</v>
      </c>
      <c r="D52" s="19">
        <v>0</v>
      </c>
      <c r="E52" s="19">
        <v>0</v>
      </c>
      <c r="F52" s="19">
        <v>0</v>
      </c>
      <c r="G52" s="90">
        <v>0</v>
      </c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</row>
    <row r="53" spans="1:36" s="22" customFormat="1" ht="21.75" customHeight="1" x14ac:dyDescent="0.25">
      <c r="A53" s="106"/>
      <c r="B53" s="136"/>
      <c r="C53" s="49" t="s">
        <v>3</v>
      </c>
      <c r="D53" s="19">
        <v>0</v>
      </c>
      <c r="E53" s="19">
        <v>73500</v>
      </c>
      <c r="F53" s="19">
        <v>73500</v>
      </c>
      <c r="G53" s="90">
        <f t="shared" si="2"/>
        <v>100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</row>
    <row r="54" spans="1:36" s="22" customFormat="1" ht="33" customHeight="1" x14ac:dyDescent="0.25">
      <c r="A54" s="106"/>
      <c r="B54" s="136"/>
      <c r="C54" s="49" t="s">
        <v>4</v>
      </c>
      <c r="D54" s="19">
        <v>0</v>
      </c>
      <c r="E54" s="19">
        <v>0</v>
      </c>
      <c r="F54" s="19">
        <v>0</v>
      </c>
      <c r="G54" s="90">
        <v>0</v>
      </c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</row>
    <row r="55" spans="1:36" s="22" customFormat="1" ht="31.5" customHeight="1" x14ac:dyDescent="0.25">
      <c r="A55" s="107"/>
      <c r="B55" s="136"/>
      <c r="C55" s="49" t="s">
        <v>10</v>
      </c>
      <c r="D55" s="19">
        <f>D52+D53+D54</f>
        <v>0</v>
      </c>
      <c r="E55" s="19">
        <f>E52+E53+E54</f>
        <v>73500</v>
      </c>
      <c r="F55" s="19">
        <f t="shared" ref="F55" si="5">F52+F53+F54</f>
        <v>73500</v>
      </c>
      <c r="G55" s="90">
        <f t="shared" si="2"/>
        <v>100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</row>
    <row r="56" spans="1:36" s="22" customFormat="1" ht="17.25" customHeight="1" x14ac:dyDescent="0.25">
      <c r="A56" s="101" t="s">
        <v>66</v>
      </c>
      <c r="B56" s="131" t="s">
        <v>11</v>
      </c>
      <c r="C56" s="15" t="s">
        <v>2</v>
      </c>
      <c r="D56" s="19">
        <v>405808</v>
      </c>
      <c r="E56" s="19">
        <v>407197</v>
      </c>
      <c r="F56" s="19">
        <v>405808</v>
      </c>
      <c r="G56" s="90">
        <f t="shared" si="2"/>
        <v>99.658887467245577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</row>
    <row r="57" spans="1:36" s="22" customFormat="1" ht="21" customHeight="1" x14ac:dyDescent="0.25">
      <c r="A57" s="102"/>
      <c r="B57" s="131"/>
      <c r="C57" s="15" t="s">
        <v>3</v>
      </c>
      <c r="D57" s="19">
        <v>30544.69</v>
      </c>
      <c r="E57" s="19">
        <v>30649.24</v>
      </c>
      <c r="F57" s="19">
        <v>30544.69</v>
      </c>
      <c r="G57" s="90">
        <f t="shared" si="2"/>
        <v>99.65888224308334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</row>
    <row r="58" spans="1:36" s="22" customFormat="1" ht="31.5" customHeight="1" x14ac:dyDescent="0.25">
      <c r="A58" s="102"/>
      <c r="B58" s="131"/>
      <c r="C58" s="15" t="s">
        <v>4</v>
      </c>
      <c r="D58" s="19">
        <v>0</v>
      </c>
      <c r="E58" s="19">
        <v>0</v>
      </c>
      <c r="F58" s="19">
        <v>0</v>
      </c>
      <c r="G58" s="90">
        <v>0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</row>
    <row r="59" spans="1:36" s="22" customFormat="1" ht="33" customHeight="1" x14ac:dyDescent="0.25">
      <c r="A59" s="103"/>
      <c r="B59" s="131"/>
      <c r="C59" s="15" t="s">
        <v>10</v>
      </c>
      <c r="D59" s="19">
        <f>D56+D57+D58</f>
        <v>436352.69</v>
      </c>
      <c r="E59" s="19">
        <f>E56+E57+E58</f>
        <v>437846.24</v>
      </c>
      <c r="F59" s="19">
        <f t="shared" ref="F59" si="6">F56+F57+F58</f>
        <v>436352.69</v>
      </c>
      <c r="G59" s="90">
        <f t="shared" si="2"/>
        <v>99.6588871015542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</row>
    <row r="60" spans="1:36" s="22" customFormat="1" ht="34.5" customHeight="1" x14ac:dyDescent="0.25">
      <c r="A60" s="101" t="s">
        <v>67</v>
      </c>
      <c r="B60" s="101" t="str">
        <f t="shared" ref="B60" si="7">$B$56</f>
        <v>Администрация города Фокино</v>
      </c>
      <c r="C60" s="15" t="s">
        <v>45</v>
      </c>
      <c r="D60" s="24">
        <v>0</v>
      </c>
      <c r="E60" s="24">
        <v>0</v>
      </c>
      <c r="F60" s="19">
        <v>0</v>
      </c>
      <c r="G60" s="90">
        <v>0</v>
      </c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</row>
    <row r="61" spans="1:36" s="22" customFormat="1" ht="20.25" customHeight="1" x14ac:dyDescent="0.25">
      <c r="A61" s="102"/>
      <c r="B61" s="102"/>
      <c r="C61" s="15" t="str">
        <f t="shared" ref="C61:C63" si="8">C57</f>
        <v>местные бюджеты</v>
      </c>
      <c r="D61" s="24">
        <v>0</v>
      </c>
      <c r="E61" s="24">
        <v>0</v>
      </c>
      <c r="F61" s="19"/>
      <c r="G61" s="90">
        <v>0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</row>
    <row r="62" spans="1:36" s="22" customFormat="1" ht="32.25" customHeight="1" x14ac:dyDescent="0.25">
      <c r="A62" s="102"/>
      <c r="B62" s="102"/>
      <c r="C62" s="15" t="str">
        <f t="shared" si="8"/>
        <v>внебюджетные источники</v>
      </c>
      <c r="D62" s="24">
        <v>0</v>
      </c>
      <c r="E62" s="24">
        <v>0</v>
      </c>
      <c r="F62" s="19">
        <v>0</v>
      </c>
      <c r="G62" s="90">
        <v>0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</row>
    <row r="63" spans="1:36" s="22" customFormat="1" ht="33.75" customHeight="1" x14ac:dyDescent="0.25">
      <c r="A63" s="103"/>
      <c r="B63" s="103"/>
      <c r="C63" s="15" t="str">
        <f t="shared" si="8"/>
        <v>Итого по  мероприятию:</v>
      </c>
      <c r="D63" s="24">
        <f>D60+D61+D62</f>
        <v>0</v>
      </c>
      <c r="E63" s="24">
        <f>E60+E61+E62</f>
        <v>0</v>
      </c>
      <c r="F63" s="19">
        <f t="shared" ref="F63" si="9">F60+F61+F62</f>
        <v>0</v>
      </c>
      <c r="G63" s="90">
        <v>0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</row>
    <row r="64" spans="1:36" s="22" customFormat="1" ht="32.25" customHeight="1" x14ac:dyDescent="0.25">
      <c r="A64" s="129" t="s">
        <v>77</v>
      </c>
      <c r="B64" s="130"/>
      <c r="C64" s="9" t="s">
        <v>45</v>
      </c>
      <c r="D64" s="25">
        <f>D68+D72+D76+D80</f>
        <v>0</v>
      </c>
      <c r="E64" s="65">
        <f t="shared" ref="E64:F64" si="10">E68+E72+E76+E80</f>
        <v>0</v>
      </c>
      <c r="F64" s="28">
        <f t="shared" si="10"/>
        <v>0</v>
      </c>
      <c r="G64" s="75">
        <v>0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</row>
    <row r="65" spans="1:36" s="22" customFormat="1" ht="21.75" customHeight="1" x14ac:dyDescent="0.25">
      <c r="A65" s="129"/>
      <c r="B65" s="130"/>
      <c r="C65" s="9" t="s">
        <v>3</v>
      </c>
      <c r="D65" s="25">
        <f>D69+D73+D77+D81</f>
        <v>242645</v>
      </c>
      <c r="E65" s="65">
        <f t="shared" ref="E65:F65" si="11">E69+E73+E77+E81</f>
        <v>529498.76</v>
      </c>
      <c r="F65" s="28">
        <f t="shared" si="11"/>
        <v>525498.76</v>
      </c>
      <c r="G65" s="75">
        <v>0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spans="1:36" s="22" customFormat="1" ht="31.5" customHeight="1" x14ac:dyDescent="0.25">
      <c r="A66" s="129"/>
      <c r="B66" s="130"/>
      <c r="C66" s="9" t="s">
        <v>4</v>
      </c>
      <c r="D66" s="25">
        <f>D70+D74+D78+D82</f>
        <v>0</v>
      </c>
      <c r="E66" s="65">
        <f t="shared" ref="E66:F66" si="12">E70+E74+E78+E82</f>
        <v>0</v>
      </c>
      <c r="F66" s="28">
        <f t="shared" si="12"/>
        <v>0</v>
      </c>
      <c r="G66" s="75">
        <v>0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</row>
    <row r="67" spans="1:36" s="22" customFormat="1" ht="33" customHeight="1" x14ac:dyDescent="0.25">
      <c r="A67" s="129"/>
      <c r="B67" s="130"/>
      <c r="C67" s="9" t="s">
        <v>6</v>
      </c>
      <c r="D67" s="25">
        <f>D64+D65+D66</f>
        <v>242645</v>
      </c>
      <c r="E67" s="65">
        <f>E64+E65+E66</f>
        <v>529498.76</v>
      </c>
      <c r="F67" s="28">
        <f>F64+F65+F66</f>
        <v>525498.76</v>
      </c>
      <c r="G67" s="79">
        <f t="shared" si="2"/>
        <v>99.244568580292807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</row>
    <row r="68" spans="1:36" s="22" customFormat="1" ht="30.75" customHeight="1" x14ac:dyDescent="0.25">
      <c r="A68" s="95" t="s">
        <v>68</v>
      </c>
      <c r="B68" s="95" t="s">
        <v>11</v>
      </c>
      <c r="C68" s="10" t="s">
        <v>45</v>
      </c>
      <c r="D68" s="24">
        <v>0</v>
      </c>
      <c r="E68" s="64">
        <v>0</v>
      </c>
      <c r="F68" s="19">
        <v>0</v>
      </c>
      <c r="G68" s="83">
        <v>0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spans="1:36" s="22" customFormat="1" ht="18" customHeight="1" x14ac:dyDescent="0.25">
      <c r="A69" s="96"/>
      <c r="B69" s="96"/>
      <c r="C69" s="10" t="s">
        <v>3</v>
      </c>
      <c r="D69" s="24">
        <v>72208</v>
      </c>
      <c r="E69" s="64">
        <v>40960</v>
      </c>
      <c r="F69" s="19">
        <v>36960</v>
      </c>
      <c r="G69" s="83">
        <f t="shared" si="2"/>
        <v>90.234375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spans="1:36" s="22" customFormat="1" ht="31.5" customHeight="1" x14ac:dyDescent="0.25">
      <c r="A70" s="96"/>
      <c r="B70" s="96"/>
      <c r="C70" s="10" t="s">
        <v>4</v>
      </c>
      <c r="D70" s="24">
        <v>0</v>
      </c>
      <c r="E70" s="64">
        <v>0</v>
      </c>
      <c r="F70" s="19">
        <v>0</v>
      </c>
      <c r="G70" s="83">
        <v>0</v>
      </c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spans="1:36" s="22" customFormat="1" ht="30.75" customHeight="1" x14ac:dyDescent="0.25">
      <c r="A71" s="97"/>
      <c r="B71" s="97"/>
      <c r="C71" s="11" t="s">
        <v>6</v>
      </c>
      <c r="D71" s="24">
        <f>D68+D69+D70</f>
        <v>72208</v>
      </c>
      <c r="E71" s="64">
        <v>40960</v>
      </c>
      <c r="F71" s="19">
        <f t="shared" ref="F71" si="13">F68+F69+F70</f>
        <v>36960</v>
      </c>
      <c r="G71" s="83">
        <f t="shared" si="2"/>
        <v>90.234375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spans="1:36" s="22" customFormat="1" ht="30.75" customHeight="1" x14ac:dyDescent="0.25">
      <c r="A72" s="95" t="s">
        <v>53</v>
      </c>
      <c r="B72" s="95" t="s">
        <v>11</v>
      </c>
      <c r="C72" s="10" t="s">
        <v>45</v>
      </c>
      <c r="D72" s="24">
        <v>0</v>
      </c>
      <c r="E72" s="64">
        <v>0</v>
      </c>
      <c r="F72" s="19">
        <v>0</v>
      </c>
      <c r="G72" s="74">
        <v>0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spans="1:36" s="22" customFormat="1" ht="23.25" customHeight="1" x14ac:dyDescent="0.25">
      <c r="A73" s="96"/>
      <c r="B73" s="96"/>
      <c r="C73" s="10" t="s">
        <v>3</v>
      </c>
      <c r="D73" s="24">
        <v>121000</v>
      </c>
      <c r="E73" s="64">
        <v>433538.76</v>
      </c>
      <c r="F73" s="19">
        <v>433538.76</v>
      </c>
      <c r="G73" s="74">
        <f t="shared" ref="G73:G136" si="14">F73/E73*100</f>
        <v>100</v>
      </c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</row>
    <row r="74" spans="1:36" s="22" customFormat="1" ht="33.75" customHeight="1" x14ac:dyDescent="0.25">
      <c r="A74" s="96"/>
      <c r="B74" s="96"/>
      <c r="C74" s="10" t="s">
        <v>4</v>
      </c>
      <c r="D74" s="24">
        <v>0</v>
      </c>
      <c r="E74" s="64">
        <v>0</v>
      </c>
      <c r="F74" s="19">
        <v>0</v>
      </c>
      <c r="G74" s="74">
        <v>0</v>
      </c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</row>
    <row r="75" spans="1:36" s="22" customFormat="1" ht="54" customHeight="1" x14ac:dyDescent="0.25">
      <c r="A75" s="97"/>
      <c r="B75" s="97"/>
      <c r="C75" s="11" t="s">
        <v>6</v>
      </c>
      <c r="D75" s="24">
        <f>D72+D73+D74</f>
        <v>121000</v>
      </c>
      <c r="E75" s="64">
        <v>433538.76</v>
      </c>
      <c r="F75" s="64">
        <f>F72+F73+F74</f>
        <v>433538.76</v>
      </c>
      <c r="G75" s="74">
        <f t="shared" si="14"/>
        <v>100</v>
      </c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</row>
    <row r="76" spans="1:36" s="22" customFormat="1" ht="67.5" customHeight="1" x14ac:dyDescent="0.25">
      <c r="A76" s="95" t="s">
        <v>52</v>
      </c>
      <c r="B76" s="95" t="s">
        <v>11</v>
      </c>
      <c r="C76" s="10" t="s">
        <v>45</v>
      </c>
      <c r="D76" s="24">
        <v>0</v>
      </c>
      <c r="E76" s="64">
        <v>0</v>
      </c>
      <c r="F76" s="19">
        <v>0</v>
      </c>
      <c r="G76" s="74">
        <v>0</v>
      </c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</row>
    <row r="77" spans="1:36" s="22" customFormat="1" ht="57" customHeight="1" x14ac:dyDescent="0.25">
      <c r="A77" s="96"/>
      <c r="B77" s="96"/>
      <c r="C77" s="10" t="s">
        <v>3</v>
      </c>
      <c r="D77" s="24">
        <v>39437</v>
      </c>
      <c r="E77" s="64">
        <v>45000</v>
      </c>
      <c r="F77" s="19">
        <v>45000</v>
      </c>
      <c r="G77" s="74">
        <f t="shared" si="14"/>
        <v>100</v>
      </c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</row>
    <row r="78" spans="1:36" s="22" customFormat="1" ht="52.5" customHeight="1" x14ac:dyDescent="0.25">
      <c r="A78" s="96"/>
      <c r="B78" s="96"/>
      <c r="C78" s="10" t="s">
        <v>4</v>
      </c>
      <c r="D78" s="24">
        <v>0</v>
      </c>
      <c r="E78" s="64">
        <v>0</v>
      </c>
      <c r="F78" s="19">
        <v>0</v>
      </c>
      <c r="G78" s="74">
        <v>0</v>
      </c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</row>
    <row r="79" spans="1:36" s="22" customFormat="1" ht="45.75" customHeight="1" x14ac:dyDescent="0.25">
      <c r="A79" s="97"/>
      <c r="B79" s="97"/>
      <c r="C79" s="11" t="s">
        <v>6</v>
      </c>
      <c r="D79" s="24">
        <f>D76+D77+D78</f>
        <v>39437</v>
      </c>
      <c r="E79" s="64">
        <v>45000</v>
      </c>
      <c r="F79" s="19">
        <f>F76+F77+F78</f>
        <v>45000</v>
      </c>
      <c r="G79" s="74">
        <f t="shared" si="14"/>
        <v>100</v>
      </c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</row>
    <row r="80" spans="1:36" s="22" customFormat="1" ht="28.5" customHeight="1" x14ac:dyDescent="0.25">
      <c r="A80" s="101" t="s">
        <v>58</v>
      </c>
      <c r="B80" s="101" t="s">
        <v>11</v>
      </c>
      <c r="C80" s="41" t="s">
        <v>45</v>
      </c>
      <c r="D80" s="24">
        <v>0</v>
      </c>
      <c r="E80" s="64">
        <v>0</v>
      </c>
      <c r="F80" s="19">
        <v>0</v>
      </c>
      <c r="G80" s="74">
        <v>0</v>
      </c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</row>
    <row r="81" spans="1:36" s="22" customFormat="1" ht="23.25" customHeight="1" x14ac:dyDescent="0.25">
      <c r="A81" s="102"/>
      <c r="B81" s="102"/>
      <c r="C81" s="41" t="s">
        <v>3</v>
      </c>
      <c r="D81" s="24">
        <v>10000</v>
      </c>
      <c r="E81" s="64">
        <v>10000</v>
      </c>
      <c r="F81" s="19">
        <v>10000</v>
      </c>
      <c r="G81" s="74">
        <f t="shared" si="14"/>
        <v>100</v>
      </c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spans="1:36" s="22" customFormat="1" ht="30.75" customHeight="1" x14ac:dyDescent="0.25">
      <c r="A82" s="102"/>
      <c r="B82" s="102"/>
      <c r="C82" s="41" t="s">
        <v>4</v>
      </c>
      <c r="D82" s="24">
        <v>0</v>
      </c>
      <c r="E82" s="64">
        <v>0</v>
      </c>
      <c r="F82" s="19">
        <v>0</v>
      </c>
      <c r="G82" s="74">
        <v>0</v>
      </c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</row>
    <row r="83" spans="1:36" s="22" customFormat="1" ht="34.5" customHeight="1" x14ac:dyDescent="0.25">
      <c r="A83" s="103"/>
      <c r="B83" s="103"/>
      <c r="C83" s="40" t="s">
        <v>6</v>
      </c>
      <c r="D83" s="24">
        <f>D80+D81+D82</f>
        <v>10000</v>
      </c>
      <c r="E83" s="64">
        <v>10000</v>
      </c>
      <c r="F83" s="19">
        <f t="shared" ref="F83" si="15">F80+F81+F82</f>
        <v>10000</v>
      </c>
      <c r="G83" s="74">
        <f t="shared" si="14"/>
        <v>100</v>
      </c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</row>
    <row r="84" spans="1:36" s="22" customFormat="1" ht="25.5" customHeight="1" x14ac:dyDescent="0.25">
      <c r="A84" s="111" t="s">
        <v>76</v>
      </c>
      <c r="B84" s="117" t="s">
        <v>11</v>
      </c>
      <c r="C84" s="9" t="s">
        <v>2</v>
      </c>
      <c r="D84" s="16">
        <f>D92+D96+D88+D100</f>
        <v>76793328.659999996</v>
      </c>
      <c r="E84" s="63">
        <f t="shared" ref="E84:F84" si="16">E92+E96+E88+E100</f>
        <v>574876645.58999991</v>
      </c>
      <c r="F84" s="16">
        <f t="shared" si="16"/>
        <v>392011231.35000002</v>
      </c>
      <c r="G84" s="79">
        <f t="shared" si="14"/>
        <v>68.190495188350567</v>
      </c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</row>
    <row r="85" spans="1:36" s="22" customFormat="1" ht="21.75" customHeight="1" x14ac:dyDescent="0.25">
      <c r="A85" s="112"/>
      <c r="B85" s="117"/>
      <c r="C85" s="9" t="s">
        <v>3</v>
      </c>
      <c r="D85" s="16">
        <f>D93+D97+D89+D101</f>
        <v>6919890.3599999994</v>
      </c>
      <c r="E85" s="63">
        <f t="shared" ref="E85:F85" si="17">E93+E97+E89+E101</f>
        <v>10859243.550000001</v>
      </c>
      <c r="F85" s="16">
        <f t="shared" si="17"/>
        <v>9026064.8399999999</v>
      </c>
      <c r="G85" s="79">
        <f t="shared" si="14"/>
        <v>83.118725521171314</v>
      </c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</row>
    <row r="86" spans="1:36" s="22" customFormat="1" ht="33.75" customHeight="1" x14ac:dyDescent="0.25">
      <c r="A86" s="112"/>
      <c r="B86" s="117"/>
      <c r="C86" s="9" t="s">
        <v>4</v>
      </c>
      <c r="D86" s="16">
        <f>D94+D98+D90</f>
        <v>0</v>
      </c>
      <c r="E86" s="63">
        <f t="shared" ref="E86:F86" si="18">E94+E98+E90</f>
        <v>0</v>
      </c>
      <c r="F86" s="16">
        <f t="shared" si="18"/>
        <v>0</v>
      </c>
      <c r="G86" s="79">
        <v>0</v>
      </c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</row>
    <row r="87" spans="1:36" s="22" customFormat="1" ht="33.75" customHeight="1" x14ac:dyDescent="0.25">
      <c r="A87" s="113"/>
      <c r="B87" s="117"/>
      <c r="C87" s="9" t="s">
        <v>6</v>
      </c>
      <c r="D87" s="16">
        <f>D84+D85+D86</f>
        <v>83713219.019999996</v>
      </c>
      <c r="E87" s="63">
        <f>E84+E85+E86</f>
        <v>585735889.13999987</v>
      </c>
      <c r="F87" s="16">
        <f>F84+F85+F86</f>
        <v>401037296.19</v>
      </c>
      <c r="G87" s="79">
        <f t="shared" si="14"/>
        <v>68.467256937050337</v>
      </c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</row>
    <row r="88" spans="1:36" s="22" customFormat="1" ht="22.5" customHeight="1" x14ac:dyDescent="0.25">
      <c r="A88" s="95" t="s">
        <v>89</v>
      </c>
      <c r="B88" s="104" t="s">
        <v>11</v>
      </c>
      <c r="C88" s="10" t="s">
        <v>2</v>
      </c>
      <c r="D88" s="23">
        <v>0</v>
      </c>
      <c r="E88" s="23">
        <v>11880000</v>
      </c>
      <c r="F88" s="73">
        <f>11780031.95+100000</f>
        <v>11880031.949999999</v>
      </c>
      <c r="G88" s="83">
        <f t="shared" si="14"/>
        <v>100.00026893939393</v>
      </c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</row>
    <row r="89" spans="1:36" s="22" customFormat="1" ht="23.25" customHeight="1" x14ac:dyDescent="0.25">
      <c r="A89" s="96"/>
      <c r="B89" s="104"/>
      <c r="C89" s="10" t="s">
        <v>3</v>
      </c>
      <c r="D89" s="23">
        <v>0</v>
      </c>
      <c r="E89" s="23">
        <v>120000</v>
      </c>
      <c r="F89" s="73">
        <v>118990.22</v>
      </c>
      <c r="G89" s="83">
        <f t="shared" si="14"/>
        <v>99.158516666666657</v>
      </c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</row>
    <row r="90" spans="1:36" s="22" customFormat="1" ht="33.75" customHeight="1" x14ac:dyDescent="0.25">
      <c r="A90" s="96"/>
      <c r="B90" s="104"/>
      <c r="C90" s="10" t="s">
        <v>4</v>
      </c>
      <c r="D90" s="19">
        <v>0</v>
      </c>
      <c r="E90" s="19">
        <v>0</v>
      </c>
      <c r="F90" s="19">
        <v>0</v>
      </c>
      <c r="G90" s="83">
        <v>0</v>
      </c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</row>
    <row r="91" spans="1:36" s="22" customFormat="1" ht="63" customHeight="1" x14ac:dyDescent="0.25">
      <c r="A91" s="97"/>
      <c r="B91" s="104"/>
      <c r="C91" s="10" t="s">
        <v>6</v>
      </c>
      <c r="D91" s="19">
        <f>D88+D89+D90</f>
        <v>0</v>
      </c>
      <c r="E91" s="19">
        <f>E88+E89+E90</f>
        <v>12000000</v>
      </c>
      <c r="F91" s="19">
        <f>F88+F89+F90</f>
        <v>11999022.17</v>
      </c>
      <c r="G91" s="83">
        <f t="shared" si="14"/>
        <v>99.991851416666663</v>
      </c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</row>
    <row r="92" spans="1:36" s="22" customFormat="1" ht="20.25" customHeight="1" x14ac:dyDescent="0.25">
      <c r="A92" s="95" t="s">
        <v>17</v>
      </c>
      <c r="B92" s="104" t="s">
        <v>11</v>
      </c>
      <c r="C92" s="10" t="s">
        <v>2</v>
      </c>
      <c r="D92" s="23">
        <v>0</v>
      </c>
      <c r="E92" s="23">
        <v>0</v>
      </c>
      <c r="F92" s="73">
        <v>0</v>
      </c>
      <c r="G92" s="83">
        <v>0</v>
      </c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</row>
    <row r="93" spans="1:36" s="22" customFormat="1" ht="18" customHeight="1" x14ac:dyDescent="0.25">
      <c r="A93" s="96"/>
      <c r="B93" s="104"/>
      <c r="C93" s="10" t="s">
        <v>3</v>
      </c>
      <c r="D93" s="23">
        <v>2740206.03</v>
      </c>
      <c r="E93" s="23">
        <v>4322869.84</v>
      </c>
      <c r="F93" s="73">
        <v>4321986.63</v>
      </c>
      <c r="G93" s="83">
        <f t="shared" si="14"/>
        <v>99.979568896758636</v>
      </c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</row>
    <row r="94" spans="1:36" s="22" customFormat="1" ht="29.25" customHeight="1" x14ac:dyDescent="0.25">
      <c r="A94" s="96"/>
      <c r="B94" s="104"/>
      <c r="C94" s="10" t="s">
        <v>4</v>
      </c>
      <c r="D94" s="19">
        <v>0</v>
      </c>
      <c r="E94" s="19">
        <v>0</v>
      </c>
      <c r="F94" s="19">
        <v>0</v>
      </c>
      <c r="G94" s="83">
        <v>0</v>
      </c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</row>
    <row r="95" spans="1:36" s="22" customFormat="1" ht="31.5" customHeight="1" x14ac:dyDescent="0.25">
      <c r="A95" s="97"/>
      <c r="B95" s="104"/>
      <c r="C95" s="10" t="s">
        <v>6</v>
      </c>
      <c r="D95" s="19">
        <f>D92+D93+D94</f>
        <v>2740206.03</v>
      </c>
      <c r="E95" s="19">
        <f>E92+E93+E94</f>
        <v>4322869.84</v>
      </c>
      <c r="F95" s="19">
        <f>F92+F93+F94</f>
        <v>4321986.63</v>
      </c>
      <c r="G95" s="83">
        <f t="shared" si="14"/>
        <v>99.979568896758636</v>
      </c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</row>
    <row r="96" spans="1:36" s="22" customFormat="1" ht="22.5" customHeight="1" x14ac:dyDescent="0.25">
      <c r="A96" s="95" t="s">
        <v>69</v>
      </c>
      <c r="B96" s="95" t="s">
        <v>11</v>
      </c>
      <c r="C96" s="10" t="s">
        <v>2</v>
      </c>
      <c r="D96" s="19">
        <v>6093066</v>
      </c>
      <c r="E96" s="19">
        <f>6093066+6187878.66</f>
        <v>12280944.66</v>
      </c>
      <c r="F96" s="19">
        <f>6093066+6187878.66</f>
        <v>12280944.66</v>
      </c>
      <c r="G96" s="83">
        <f t="shared" si="14"/>
        <v>100</v>
      </c>
      <c r="H96" s="21"/>
      <c r="I96" s="21"/>
      <c r="J96" s="21"/>
      <c r="K96" s="26"/>
      <c r="L96" s="27"/>
      <c r="M96" s="27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</row>
    <row r="97" spans="1:36" s="22" customFormat="1" ht="17.25" customHeight="1" x14ac:dyDescent="0.25">
      <c r="A97" s="96"/>
      <c r="B97" s="96"/>
      <c r="C97" s="10" t="s">
        <v>3</v>
      </c>
      <c r="D97" s="19">
        <v>458617.87</v>
      </c>
      <c r="E97" s="19">
        <v>853588.85</v>
      </c>
      <c r="F97" s="19">
        <v>853588.85</v>
      </c>
      <c r="G97" s="83">
        <f t="shared" si="14"/>
        <v>100</v>
      </c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</row>
    <row r="98" spans="1:36" s="22" customFormat="1" ht="30.75" customHeight="1" x14ac:dyDescent="0.25">
      <c r="A98" s="96"/>
      <c r="B98" s="96"/>
      <c r="C98" s="10" t="s">
        <v>4</v>
      </c>
      <c r="D98" s="19">
        <v>0</v>
      </c>
      <c r="E98" s="19">
        <v>0</v>
      </c>
      <c r="F98" s="19">
        <v>0</v>
      </c>
      <c r="G98" s="83">
        <v>0</v>
      </c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</row>
    <row r="99" spans="1:36" s="22" customFormat="1" ht="34.5" customHeight="1" x14ac:dyDescent="0.25">
      <c r="A99" s="97"/>
      <c r="B99" s="97"/>
      <c r="C99" s="10" t="s">
        <v>6</v>
      </c>
      <c r="D99" s="19">
        <f>D96+D97+D98</f>
        <v>6551683.8700000001</v>
      </c>
      <c r="E99" s="19">
        <f>E96+E97+E98</f>
        <v>13134533.51</v>
      </c>
      <c r="F99" s="19">
        <f>F96+F97+F98</f>
        <v>13134533.51</v>
      </c>
      <c r="G99" s="83">
        <f t="shared" si="14"/>
        <v>100</v>
      </c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</row>
    <row r="100" spans="1:36" s="22" customFormat="1" ht="21.75" customHeight="1" x14ac:dyDescent="0.25">
      <c r="A100" s="101" t="s">
        <v>83</v>
      </c>
      <c r="B100" s="95" t="str">
        <f t="shared" ref="B100" si="19">$B$96</f>
        <v>Администрация города Фокино</v>
      </c>
      <c r="C100" s="10" t="str">
        <f t="shared" ref="C100:C103" si="20">C96</f>
        <v>областной бюджет</v>
      </c>
      <c r="D100" s="24">
        <v>70700262.659999996</v>
      </c>
      <c r="E100" s="24">
        <v>550715700.92999995</v>
      </c>
      <c r="F100" s="19">
        <v>367850254.74000001</v>
      </c>
      <c r="G100" s="83">
        <f t="shared" si="14"/>
        <v>66.794945943761377</v>
      </c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</row>
    <row r="101" spans="1:36" s="22" customFormat="1" ht="18.75" customHeight="1" x14ac:dyDescent="0.25">
      <c r="A101" s="102"/>
      <c r="B101" s="96"/>
      <c r="C101" s="10" t="str">
        <f t="shared" si="20"/>
        <v>местные бюджеты</v>
      </c>
      <c r="D101" s="24">
        <v>3721066.46</v>
      </c>
      <c r="E101" s="24">
        <v>5562784.8600000003</v>
      </c>
      <c r="F101" s="19">
        <v>3731499.14</v>
      </c>
      <c r="G101" s="83">
        <f t="shared" si="14"/>
        <v>67.079695402780686</v>
      </c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</row>
    <row r="102" spans="1:36" s="22" customFormat="1" ht="30" customHeight="1" x14ac:dyDescent="0.25">
      <c r="A102" s="102"/>
      <c r="B102" s="96"/>
      <c r="C102" s="10" t="str">
        <f t="shared" si="20"/>
        <v>внебюджетные источники</v>
      </c>
      <c r="D102" s="24">
        <v>0</v>
      </c>
      <c r="E102" s="24">
        <v>0</v>
      </c>
      <c r="F102" s="19">
        <v>0</v>
      </c>
      <c r="G102" s="83">
        <v>0</v>
      </c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spans="1:36" s="22" customFormat="1" ht="122.25" customHeight="1" x14ac:dyDescent="0.25">
      <c r="A103" s="103"/>
      <c r="B103" s="97"/>
      <c r="C103" s="59" t="str">
        <f t="shared" si="20"/>
        <v>Итого по мероприятию:</v>
      </c>
      <c r="D103" s="81">
        <f>D100+D101+D102</f>
        <v>74421329.11999999</v>
      </c>
      <c r="E103" s="81">
        <f>E100+E101+E102</f>
        <v>556278485.78999996</v>
      </c>
      <c r="F103" s="45">
        <f t="shared" ref="F103" si="21">F100+F101+F102</f>
        <v>371581753.88</v>
      </c>
      <c r="G103" s="89">
        <f t="shared" si="14"/>
        <v>66.797793438352642</v>
      </c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</row>
    <row r="104" spans="1:36" s="17" customFormat="1" ht="32.25" customHeight="1" x14ac:dyDescent="0.25">
      <c r="A104" s="137" t="s">
        <v>75</v>
      </c>
      <c r="B104" s="117" t="s">
        <v>11</v>
      </c>
      <c r="C104" s="9" t="s">
        <v>45</v>
      </c>
      <c r="D104" s="16">
        <f>D108+D112+D116+D120+D124+D136+D140+D132</f>
        <v>902100</v>
      </c>
      <c r="E104" s="63">
        <f>E108+E112+E116+E120+E124+E136+E140+E132</f>
        <v>4883308.5</v>
      </c>
      <c r="F104" s="16">
        <f>F108+F112+F116+F120+F124+F136+F140+F132</f>
        <v>4603797.34</v>
      </c>
      <c r="G104" s="79">
        <f t="shared" si="14"/>
        <v>94.276192872107089</v>
      </c>
    </row>
    <row r="105" spans="1:36" s="17" customFormat="1" ht="18" customHeight="1" x14ac:dyDescent="0.25">
      <c r="A105" s="138"/>
      <c r="B105" s="117"/>
      <c r="C105" s="9" t="s">
        <v>3</v>
      </c>
      <c r="D105" s="16">
        <f>D109+D113+D117+D121+D125+D129+D137+D141+D133</f>
        <v>5485815</v>
      </c>
      <c r="E105" s="63">
        <f>E109+E113+E117+E121+E125+E129+E137+E141+E133</f>
        <v>9619228.1899999995</v>
      </c>
      <c r="F105" s="16">
        <f t="shared" ref="F105" si="22">F109+F113+F117+F121+F125+F129+F137+F141+F133</f>
        <v>9066061.1699999999</v>
      </c>
      <c r="G105" s="79">
        <f t="shared" si="14"/>
        <v>94.249361704766869</v>
      </c>
    </row>
    <row r="106" spans="1:36" s="17" customFormat="1" ht="33" customHeight="1" x14ac:dyDescent="0.25">
      <c r="A106" s="138"/>
      <c r="B106" s="117"/>
      <c r="C106" s="9" t="s">
        <v>4</v>
      </c>
      <c r="D106" s="16">
        <f>D110+D118+D114+D122+D126+D138</f>
        <v>0</v>
      </c>
      <c r="E106" s="63">
        <f t="shared" ref="E106:F106" si="23">E110+E118+E114+E122+E126+E138</f>
        <v>0</v>
      </c>
      <c r="F106" s="16">
        <f t="shared" si="23"/>
        <v>0</v>
      </c>
      <c r="G106" s="79">
        <v>0</v>
      </c>
    </row>
    <row r="107" spans="1:36" s="17" customFormat="1" ht="33.75" customHeight="1" x14ac:dyDescent="0.25">
      <c r="A107" s="139"/>
      <c r="B107" s="117"/>
      <c r="C107" s="9" t="s">
        <v>6</v>
      </c>
      <c r="D107" s="16">
        <f>D104+D105+D106</f>
        <v>6387915</v>
      </c>
      <c r="E107" s="63">
        <f>E104+E105+E106</f>
        <v>14502536.689999999</v>
      </c>
      <c r="F107" s="87">
        <f>F104+F105+F106</f>
        <v>13669858.51</v>
      </c>
      <c r="G107" s="88">
        <f t="shared" si="14"/>
        <v>94.258396321974757</v>
      </c>
    </row>
    <row r="108" spans="1:36" s="20" customFormat="1" ht="18.75" customHeight="1" x14ac:dyDescent="0.25">
      <c r="A108" s="95" t="s">
        <v>22</v>
      </c>
      <c r="B108" s="104" t="s">
        <v>11</v>
      </c>
      <c r="C108" s="10" t="s">
        <v>2</v>
      </c>
      <c r="D108" s="19">
        <v>0</v>
      </c>
      <c r="E108" s="19">
        <v>0</v>
      </c>
      <c r="F108" s="19">
        <v>0</v>
      </c>
      <c r="G108" s="83">
        <v>0</v>
      </c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spans="1:36" s="20" customFormat="1" ht="21" customHeight="1" x14ac:dyDescent="0.25">
      <c r="A109" s="96"/>
      <c r="B109" s="104"/>
      <c r="C109" s="10" t="s">
        <v>3</v>
      </c>
      <c r="D109" s="23">
        <v>2835630</v>
      </c>
      <c r="E109" s="48">
        <v>3170924.77</v>
      </c>
      <c r="F109" s="84">
        <v>3023353.91</v>
      </c>
      <c r="G109" s="83">
        <f t="shared" si="14"/>
        <v>95.346125477458116</v>
      </c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spans="1:36" s="20" customFormat="1" ht="29.25" customHeight="1" x14ac:dyDescent="0.25">
      <c r="A110" s="96"/>
      <c r="B110" s="104"/>
      <c r="C110" s="10" t="s">
        <v>4</v>
      </c>
      <c r="D110" s="19">
        <v>0</v>
      </c>
      <c r="E110" s="19">
        <v>0</v>
      </c>
      <c r="F110" s="19">
        <v>0</v>
      </c>
      <c r="G110" s="83">
        <v>0</v>
      </c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spans="1:36" s="20" customFormat="1" ht="29.25" customHeight="1" x14ac:dyDescent="0.25">
      <c r="A111" s="97"/>
      <c r="B111" s="104"/>
      <c r="C111" s="10" t="s">
        <v>6</v>
      </c>
      <c r="D111" s="19">
        <f>D108+D109+D110</f>
        <v>2835630</v>
      </c>
      <c r="E111" s="19">
        <f>E108+E109+E110</f>
        <v>3170924.77</v>
      </c>
      <c r="F111" s="19">
        <f>F108+F109+F110</f>
        <v>3023353.91</v>
      </c>
      <c r="G111" s="83">
        <f t="shared" si="14"/>
        <v>95.346125477458116</v>
      </c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spans="1:36" s="20" customFormat="1" ht="21" customHeight="1" x14ac:dyDescent="0.25">
      <c r="A112" s="101" t="s">
        <v>23</v>
      </c>
      <c r="B112" s="104" t="s">
        <v>11</v>
      </c>
      <c r="C112" s="10" t="s">
        <v>2</v>
      </c>
      <c r="D112" s="19">
        <v>0</v>
      </c>
      <c r="E112" s="19">
        <v>0</v>
      </c>
      <c r="F112" s="19">
        <v>0</v>
      </c>
      <c r="G112" s="83">
        <v>0</v>
      </c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spans="1:36" s="20" customFormat="1" ht="23.25" customHeight="1" x14ac:dyDescent="0.25">
      <c r="A113" s="102"/>
      <c r="B113" s="104"/>
      <c r="C113" s="10" t="s">
        <v>3</v>
      </c>
      <c r="D113" s="23">
        <v>242000</v>
      </c>
      <c r="E113" s="23">
        <v>949772</v>
      </c>
      <c r="F113" s="73">
        <v>856985.61</v>
      </c>
      <c r="G113" s="83">
        <f t="shared" si="14"/>
        <v>90.230666939012721</v>
      </c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spans="1:36" s="20" customFormat="1" ht="33" customHeight="1" x14ac:dyDescent="0.25">
      <c r="A114" s="102"/>
      <c r="B114" s="104"/>
      <c r="C114" s="10" t="s">
        <v>4</v>
      </c>
      <c r="D114" s="19">
        <v>0</v>
      </c>
      <c r="E114" s="19">
        <v>0</v>
      </c>
      <c r="F114" s="19">
        <v>0</v>
      </c>
      <c r="G114" s="83">
        <v>0</v>
      </c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spans="1:36" s="20" customFormat="1" ht="34.5" customHeight="1" x14ac:dyDescent="0.25">
      <c r="A115" s="103"/>
      <c r="B115" s="104"/>
      <c r="C115" s="10" t="s">
        <v>6</v>
      </c>
      <c r="D115" s="19">
        <f>D112+D113+D114</f>
        <v>242000</v>
      </c>
      <c r="E115" s="19">
        <f>E112+E113+E114</f>
        <v>949772</v>
      </c>
      <c r="F115" s="19">
        <f>F112+F113+F114</f>
        <v>856985.61</v>
      </c>
      <c r="G115" s="83">
        <f t="shared" si="14"/>
        <v>90.230666939012721</v>
      </c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spans="1:36" s="20" customFormat="1" ht="20.25" customHeight="1" x14ac:dyDescent="0.25">
      <c r="A116" s="95" t="s">
        <v>63</v>
      </c>
      <c r="B116" s="104" t="s">
        <v>11</v>
      </c>
      <c r="C116" s="10" t="s">
        <v>2</v>
      </c>
      <c r="D116" s="19">
        <v>0</v>
      </c>
      <c r="E116" s="19">
        <v>0</v>
      </c>
      <c r="F116" s="19">
        <v>0</v>
      </c>
      <c r="G116" s="83">
        <v>0</v>
      </c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spans="1:36" s="20" customFormat="1" ht="20.25" customHeight="1" x14ac:dyDescent="0.25">
      <c r="A117" s="96"/>
      <c r="B117" s="104"/>
      <c r="C117" s="10" t="s">
        <v>3</v>
      </c>
      <c r="D117" s="23">
        <v>0</v>
      </c>
      <c r="E117" s="50">
        <v>297045.19</v>
      </c>
      <c r="F117" s="73">
        <f>305470-44130</f>
        <v>261340</v>
      </c>
      <c r="G117" s="83">
        <f t="shared" si="14"/>
        <v>87.979879425080071</v>
      </c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spans="1:36" s="20" customFormat="1" ht="32.25" customHeight="1" x14ac:dyDescent="0.25">
      <c r="A118" s="96"/>
      <c r="B118" s="104"/>
      <c r="C118" s="10" t="s">
        <v>4</v>
      </c>
      <c r="D118" s="19">
        <v>0</v>
      </c>
      <c r="E118" s="19">
        <v>0</v>
      </c>
      <c r="F118" s="19">
        <v>0</v>
      </c>
      <c r="G118" s="83">
        <v>0</v>
      </c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spans="1:36" s="20" customFormat="1" ht="33" customHeight="1" x14ac:dyDescent="0.25">
      <c r="A119" s="97"/>
      <c r="B119" s="104"/>
      <c r="C119" s="10" t="s">
        <v>6</v>
      </c>
      <c r="D119" s="19">
        <f>D116+D117+D118</f>
        <v>0</v>
      </c>
      <c r="E119" s="19">
        <f>E116+E117+E118</f>
        <v>297045.19</v>
      </c>
      <c r="F119" s="19">
        <f>F116+F117+F118</f>
        <v>261340</v>
      </c>
      <c r="G119" s="83">
        <f t="shared" si="14"/>
        <v>87.979879425080071</v>
      </c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spans="1:36" s="20" customFormat="1" ht="23.25" customHeight="1" x14ac:dyDescent="0.25">
      <c r="A120" s="101" t="s">
        <v>37</v>
      </c>
      <c r="B120" s="104" t="s">
        <v>11</v>
      </c>
      <c r="C120" s="10" t="s">
        <v>2</v>
      </c>
      <c r="D120" s="19">
        <v>0</v>
      </c>
      <c r="E120" s="19">
        <v>0</v>
      </c>
      <c r="F120" s="19">
        <v>0</v>
      </c>
      <c r="G120" s="83">
        <v>0</v>
      </c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spans="1:36" s="20" customFormat="1" ht="21.75" customHeight="1" x14ac:dyDescent="0.25">
      <c r="A121" s="102"/>
      <c r="B121" s="104"/>
      <c r="C121" s="10" t="s">
        <v>3</v>
      </c>
      <c r="D121" s="23">
        <v>86300</v>
      </c>
      <c r="E121" s="23">
        <v>88800</v>
      </c>
      <c r="F121" s="73">
        <v>74381.100000000006</v>
      </c>
      <c r="G121" s="83">
        <f t="shared" si="14"/>
        <v>83.762500000000003</v>
      </c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spans="1:36" s="20" customFormat="1" ht="30" customHeight="1" x14ac:dyDescent="0.25">
      <c r="A122" s="102"/>
      <c r="B122" s="104"/>
      <c r="C122" s="10" t="s">
        <v>4</v>
      </c>
      <c r="D122" s="19">
        <v>0</v>
      </c>
      <c r="E122" s="19">
        <v>0</v>
      </c>
      <c r="F122" s="19">
        <v>0</v>
      </c>
      <c r="G122" s="83">
        <v>0</v>
      </c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spans="1:36" s="20" customFormat="1" ht="33" customHeight="1" x14ac:dyDescent="0.25">
      <c r="A123" s="103"/>
      <c r="B123" s="104"/>
      <c r="C123" s="10" t="s">
        <v>6</v>
      </c>
      <c r="D123" s="19">
        <f>D120+D121+D122</f>
        <v>86300</v>
      </c>
      <c r="E123" s="19">
        <f>E120+E121+E122</f>
        <v>88800</v>
      </c>
      <c r="F123" s="19">
        <f>F120+F121+F122</f>
        <v>74381.100000000006</v>
      </c>
      <c r="G123" s="83">
        <f t="shared" si="14"/>
        <v>83.762500000000003</v>
      </c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spans="1:36" s="20" customFormat="1" ht="21.75" customHeight="1" x14ac:dyDescent="0.25">
      <c r="A124" s="146" t="s">
        <v>54</v>
      </c>
      <c r="B124" s="104" t="s">
        <v>39</v>
      </c>
      <c r="C124" s="10" t="s">
        <v>2</v>
      </c>
      <c r="D124" s="19">
        <v>0</v>
      </c>
      <c r="E124" s="19">
        <v>0</v>
      </c>
      <c r="F124" s="19">
        <v>0</v>
      </c>
      <c r="G124" s="83">
        <v>0</v>
      </c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</row>
    <row r="125" spans="1:36" s="20" customFormat="1" ht="33.75" customHeight="1" x14ac:dyDescent="0.25">
      <c r="A125" s="147"/>
      <c r="B125" s="104"/>
      <c r="C125" s="10" t="s">
        <v>3</v>
      </c>
      <c r="D125" s="23">
        <v>1150000</v>
      </c>
      <c r="E125" s="23">
        <v>3107443.32</v>
      </c>
      <c r="F125" s="73">
        <v>3107443.32</v>
      </c>
      <c r="G125" s="83">
        <f t="shared" si="14"/>
        <v>100</v>
      </c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</row>
    <row r="126" spans="1:36" s="20" customFormat="1" ht="43.5" customHeight="1" x14ac:dyDescent="0.25">
      <c r="A126" s="147"/>
      <c r="B126" s="104"/>
      <c r="C126" s="10" t="s">
        <v>4</v>
      </c>
      <c r="D126" s="19">
        <v>0</v>
      </c>
      <c r="E126" s="19">
        <v>0</v>
      </c>
      <c r="F126" s="19">
        <v>0</v>
      </c>
      <c r="G126" s="83">
        <v>0</v>
      </c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spans="1:36" s="20" customFormat="1" ht="45.75" customHeight="1" x14ac:dyDescent="0.25">
      <c r="A127" s="148"/>
      <c r="B127" s="104"/>
      <c r="C127" s="10" t="s">
        <v>6</v>
      </c>
      <c r="D127" s="19">
        <f>D124+D125+D126</f>
        <v>1150000</v>
      </c>
      <c r="E127" s="19">
        <f>E124+E125+E126</f>
        <v>3107443.32</v>
      </c>
      <c r="F127" s="19">
        <f>F124+F125+F126</f>
        <v>3107443.32</v>
      </c>
      <c r="G127" s="83">
        <f t="shared" si="14"/>
        <v>100</v>
      </c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</row>
    <row r="128" spans="1:36" s="20" customFormat="1" ht="21.75" customHeight="1" x14ac:dyDescent="0.25">
      <c r="A128" s="146" t="s">
        <v>85</v>
      </c>
      <c r="B128" s="104" t="s">
        <v>11</v>
      </c>
      <c r="C128" s="44" t="s">
        <v>2</v>
      </c>
      <c r="D128" s="19">
        <v>0</v>
      </c>
      <c r="E128" s="19">
        <v>0</v>
      </c>
      <c r="F128" s="19">
        <v>0</v>
      </c>
      <c r="G128" s="83">
        <v>0</v>
      </c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</row>
    <row r="129" spans="1:36" s="20" customFormat="1" ht="19.5" customHeight="1" x14ac:dyDescent="0.25">
      <c r="A129" s="147"/>
      <c r="B129" s="104"/>
      <c r="C129" s="44" t="s">
        <v>3</v>
      </c>
      <c r="D129" s="19">
        <v>0</v>
      </c>
      <c r="E129" s="19">
        <v>449965</v>
      </c>
      <c r="F129" s="19">
        <f>258153.38+44130</f>
        <v>302283.38</v>
      </c>
      <c r="G129" s="83">
        <f t="shared" si="14"/>
        <v>67.179309501850142</v>
      </c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</row>
    <row r="130" spans="1:36" s="20" customFormat="1" ht="33" customHeight="1" x14ac:dyDescent="0.25">
      <c r="A130" s="147"/>
      <c r="B130" s="104"/>
      <c r="C130" s="44" t="s">
        <v>4</v>
      </c>
      <c r="D130" s="19">
        <v>0</v>
      </c>
      <c r="E130" s="19">
        <v>0</v>
      </c>
      <c r="F130" s="19">
        <v>0</v>
      </c>
      <c r="G130" s="83">
        <v>0</v>
      </c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</row>
    <row r="131" spans="1:36" s="20" customFormat="1" ht="34.5" customHeight="1" x14ac:dyDescent="0.25">
      <c r="A131" s="148"/>
      <c r="B131" s="104"/>
      <c r="C131" s="44" t="s">
        <v>6</v>
      </c>
      <c r="D131" s="19">
        <f>D128+D129+D130</f>
        <v>0</v>
      </c>
      <c r="E131" s="45">
        <f>E128+E129+E130</f>
        <v>449965</v>
      </c>
      <c r="F131" s="45">
        <f t="shared" ref="F131" si="24">F128+F129+F130</f>
        <v>302283.38</v>
      </c>
      <c r="G131" s="83">
        <f t="shared" si="14"/>
        <v>67.179309501850142</v>
      </c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</row>
    <row r="132" spans="1:36" s="20" customFormat="1" ht="23.25" customHeight="1" x14ac:dyDescent="0.25">
      <c r="A132" s="101" t="s">
        <v>84</v>
      </c>
      <c r="B132" s="104" t="s">
        <v>11</v>
      </c>
      <c r="C132" s="43" t="s">
        <v>2</v>
      </c>
      <c r="D132" s="19">
        <v>0</v>
      </c>
      <c r="E132" s="19">
        <v>3481208.5</v>
      </c>
      <c r="F132" s="19">
        <f>752452.09+2523964.55</f>
        <v>3276416.6399999997</v>
      </c>
      <c r="G132" s="83">
        <f t="shared" si="14"/>
        <v>94.117219350693873</v>
      </c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</row>
    <row r="133" spans="1:36" s="20" customFormat="1" ht="20.25" customHeight="1" x14ac:dyDescent="0.25">
      <c r="A133" s="102"/>
      <c r="B133" s="104"/>
      <c r="C133" s="43" t="s">
        <v>3</v>
      </c>
      <c r="D133" s="19">
        <v>0</v>
      </c>
      <c r="E133" s="19">
        <v>183221.5</v>
      </c>
      <c r="F133" s="19">
        <f>39602.74+196840.24</f>
        <v>236442.97999999998</v>
      </c>
      <c r="G133" s="83">
        <f t="shared" si="14"/>
        <v>129.04761722832745</v>
      </c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</row>
    <row r="134" spans="1:36" s="20" customFormat="1" ht="29.25" customHeight="1" x14ac:dyDescent="0.25">
      <c r="A134" s="102"/>
      <c r="B134" s="104"/>
      <c r="C134" s="43" t="s">
        <v>4</v>
      </c>
      <c r="D134" s="19">
        <v>0</v>
      </c>
      <c r="E134" s="19">
        <v>0</v>
      </c>
      <c r="F134" s="19">
        <v>0</v>
      </c>
      <c r="G134" s="83">
        <v>0</v>
      </c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</row>
    <row r="135" spans="1:36" s="20" customFormat="1" ht="45.75" customHeight="1" x14ac:dyDescent="0.25">
      <c r="A135" s="103"/>
      <c r="B135" s="104"/>
      <c r="C135" s="43" t="s">
        <v>6</v>
      </c>
      <c r="D135" s="19">
        <f>D132+D133+D134</f>
        <v>0</v>
      </c>
      <c r="E135" s="19">
        <f>E132+E133+E134</f>
        <v>3664430</v>
      </c>
      <c r="F135" s="19">
        <f>F132+F133+F134</f>
        <v>3512859.6199999996</v>
      </c>
      <c r="G135" s="83">
        <f t="shared" si="14"/>
        <v>95.863739244575541</v>
      </c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</row>
    <row r="136" spans="1:36" s="20" customFormat="1" ht="22.5" customHeight="1" x14ac:dyDescent="0.25">
      <c r="A136" s="95" t="s">
        <v>61</v>
      </c>
      <c r="B136" s="104" t="s">
        <v>11</v>
      </c>
      <c r="C136" s="10" t="s">
        <v>2</v>
      </c>
      <c r="D136" s="19">
        <v>902100</v>
      </c>
      <c r="E136" s="19">
        <v>1402100</v>
      </c>
      <c r="F136" s="19">
        <v>1327380.7</v>
      </c>
      <c r="G136" s="83">
        <f t="shared" si="14"/>
        <v>94.670900791669638</v>
      </c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</row>
    <row r="137" spans="1:36" s="20" customFormat="1" ht="21" customHeight="1" x14ac:dyDescent="0.25">
      <c r="A137" s="96"/>
      <c r="B137" s="104"/>
      <c r="C137" s="10" t="s">
        <v>3</v>
      </c>
      <c r="D137" s="19">
        <v>67900</v>
      </c>
      <c r="E137" s="19">
        <v>105534.41</v>
      </c>
      <c r="F137" s="19">
        <v>99910.37</v>
      </c>
      <c r="G137" s="83">
        <f t="shared" ref="G137:G196" si="25">F137/E137*100</f>
        <v>94.670894545200937</v>
      </c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</row>
    <row r="138" spans="1:36" s="20" customFormat="1" ht="31.5" customHeight="1" x14ac:dyDescent="0.25">
      <c r="A138" s="96"/>
      <c r="B138" s="104"/>
      <c r="C138" s="10" t="s">
        <v>4</v>
      </c>
      <c r="D138" s="19">
        <v>0</v>
      </c>
      <c r="E138" s="19">
        <v>0</v>
      </c>
      <c r="F138" s="19">
        <v>0</v>
      </c>
      <c r="G138" s="83">
        <v>0</v>
      </c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 t="s">
        <v>36</v>
      </c>
      <c r="AE138" s="21"/>
      <c r="AF138" s="21"/>
      <c r="AG138" s="21"/>
      <c r="AH138" s="21"/>
      <c r="AI138" s="21"/>
      <c r="AJ138" s="21"/>
    </row>
    <row r="139" spans="1:36" s="20" customFormat="1" ht="34.5" customHeight="1" x14ac:dyDescent="0.25">
      <c r="A139" s="97"/>
      <c r="B139" s="104"/>
      <c r="C139" s="10" t="s">
        <v>6</v>
      </c>
      <c r="D139" s="19">
        <f>D136+D137+D138</f>
        <v>970000</v>
      </c>
      <c r="E139" s="19">
        <f>E136+E137+E138</f>
        <v>1507634.41</v>
      </c>
      <c r="F139" s="19">
        <f>F136+F137+F138</f>
        <v>1427291.0699999998</v>
      </c>
      <c r="G139" s="83">
        <f t="shared" si="25"/>
        <v>94.670900354416816</v>
      </c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</row>
    <row r="140" spans="1:36" s="20" customFormat="1" ht="18.75" customHeight="1" x14ac:dyDescent="0.25">
      <c r="A140" s="95" t="s">
        <v>70</v>
      </c>
      <c r="B140" s="104" t="s">
        <v>11</v>
      </c>
      <c r="C140" s="10" t="s">
        <v>2</v>
      </c>
      <c r="D140" s="19">
        <v>0</v>
      </c>
      <c r="E140" s="19">
        <v>0</v>
      </c>
      <c r="F140" s="19">
        <v>0</v>
      </c>
      <c r="G140" s="83">
        <v>0</v>
      </c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</row>
    <row r="141" spans="1:36" s="20" customFormat="1" ht="23.25" customHeight="1" x14ac:dyDescent="0.25">
      <c r="A141" s="96"/>
      <c r="B141" s="104"/>
      <c r="C141" s="10" t="s">
        <v>3</v>
      </c>
      <c r="D141" s="19">
        <v>1103985</v>
      </c>
      <c r="E141" s="19">
        <v>1266522</v>
      </c>
      <c r="F141" s="19">
        <v>1103920.5</v>
      </c>
      <c r="G141" s="83">
        <f t="shared" si="25"/>
        <v>87.161573190201196</v>
      </c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</row>
    <row r="142" spans="1:36" s="20" customFormat="1" ht="31.5" customHeight="1" x14ac:dyDescent="0.25">
      <c r="A142" s="96"/>
      <c r="B142" s="104"/>
      <c r="C142" s="10" t="s">
        <v>4</v>
      </c>
      <c r="D142" s="19">
        <v>0</v>
      </c>
      <c r="E142" s="19">
        <v>0</v>
      </c>
      <c r="F142" s="19">
        <v>0</v>
      </c>
      <c r="G142" s="83">
        <v>0</v>
      </c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</row>
    <row r="143" spans="1:36" s="20" customFormat="1" ht="36" customHeight="1" x14ac:dyDescent="0.25">
      <c r="A143" s="97"/>
      <c r="B143" s="104"/>
      <c r="C143" s="10" t="s">
        <v>6</v>
      </c>
      <c r="D143" s="19">
        <f>D140+D141+D142</f>
        <v>1103985</v>
      </c>
      <c r="E143" s="19">
        <f>E140+E141+E142</f>
        <v>1266522</v>
      </c>
      <c r="F143" s="19">
        <f>F140+F141+F142</f>
        <v>1103920.5</v>
      </c>
      <c r="G143" s="83">
        <f t="shared" si="25"/>
        <v>87.161573190201196</v>
      </c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</row>
    <row r="144" spans="1:36" s="30" customFormat="1" ht="46.5" customHeight="1" x14ac:dyDescent="0.25">
      <c r="A144" s="143" t="s">
        <v>74</v>
      </c>
      <c r="B144" s="143" t="s">
        <v>35</v>
      </c>
      <c r="C144" s="85" t="s">
        <v>2</v>
      </c>
      <c r="D144" s="28">
        <f>D152+D156+D160+D164+D168+D172+D180+D184+D188+D148+D176+D200+D196</f>
        <v>186406753.39999998</v>
      </c>
      <c r="E144" s="28">
        <f t="shared" ref="E144:F144" si="26">E152+E156+E160+E164+E168+E172+E180+E184+E188+E148+E176+E200+E196</f>
        <v>204899863.16999999</v>
      </c>
      <c r="F144" s="28">
        <f t="shared" si="26"/>
        <v>201084637.25</v>
      </c>
      <c r="G144" s="86">
        <f t="shared" si="25"/>
        <v>98.138004652138505</v>
      </c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</row>
    <row r="145" spans="1:36" s="30" customFormat="1" ht="47.25" customHeight="1" x14ac:dyDescent="0.25">
      <c r="A145" s="144"/>
      <c r="B145" s="144"/>
      <c r="C145" s="85" t="s">
        <v>3</v>
      </c>
      <c r="D145" s="28">
        <f>D153+D157+D161+D165+D169+D173+D181+D185+D18+D149+D177+D189+D193+D201+D197</f>
        <v>79019126.629999995</v>
      </c>
      <c r="E145" s="28">
        <f>E153+E157+E161+E165+E169+E173+E181+E185+E18+E149+E177+E189+E193+E201+E197</f>
        <v>80396402.049999997</v>
      </c>
      <c r="F145" s="28">
        <f>F153+F157+F161+F165+F169+F173+F181+F185+F18+F149+F177+F189+F193+F201+F197</f>
        <v>78600084.260000005</v>
      </c>
      <c r="G145" s="86">
        <f t="shared" si="25"/>
        <v>97.765673905552603</v>
      </c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</row>
    <row r="146" spans="1:36" s="30" customFormat="1" ht="45.75" customHeight="1" x14ac:dyDescent="0.25">
      <c r="A146" s="144"/>
      <c r="B146" s="144"/>
      <c r="C146" s="85" t="s">
        <v>4</v>
      </c>
      <c r="D146" s="28">
        <f>D154+D166+D170+D174+D182+D186+D190</f>
        <v>0</v>
      </c>
      <c r="E146" s="66">
        <f>E154+E166+E170+E174+E182+E186+E190</f>
        <v>0</v>
      </c>
      <c r="F146" s="28">
        <f>F154+F166+F170+F174+F182+F186+F190</f>
        <v>0</v>
      </c>
      <c r="G146" s="86">
        <v>0</v>
      </c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</row>
    <row r="147" spans="1:36" s="30" customFormat="1" ht="36.75" customHeight="1" x14ac:dyDescent="0.25">
      <c r="A147" s="145"/>
      <c r="B147" s="145"/>
      <c r="C147" s="85" t="s">
        <v>6</v>
      </c>
      <c r="D147" s="28">
        <f>D144+D145+D146</f>
        <v>265425880.02999997</v>
      </c>
      <c r="E147" s="66">
        <f t="shared" ref="E147:F147" si="27">E144+E145+E146</f>
        <v>285296265.21999997</v>
      </c>
      <c r="F147" s="28">
        <f t="shared" si="27"/>
        <v>279684721.50999999</v>
      </c>
      <c r="G147" s="86">
        <f t="shared" si="25"/>
        <v>98.03308195931946</v>
      </c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</row>
    <row r="148" spans="1:36" s="30" customFormat="1" ht="53.25" customHeight="1" x14ac:dyDescent="0.25">
      <c r="A148" s="95" t="s">
        <v>60</v>
      </c>
      <c r="B148" s="95" t="s">
        <v>35</v>
      </c>
      <c r="C148" s="10" t="s">
        <v>2</v>
      </c>
      <c r="D148" s="19">
        <v>108084</v>
      </c>
      <c r="E148" s="19">
        <v>108084</v>
      </c>
      <c r="F148" s="19">
        <v>108084</v>
      </c>
      <c r="G148" s="83">
        <f t="shared" si="25"/>
        <v>100</v>
      </c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</row>
    <row r="149" spans="1:36" s="30" customFormat="1" ht="52.5" customHeight="1" x14ac:dyDescent="0.25">
      <c r="A149" s="96"/>
      <c r="B149" s="96"/>
      <c r="C149" s="10" t="s">
        <v>3</v>
      </c>
      <c r="D149" s="19">
        <v>8135.35</v>
      </c>
      <c r="E149" s="19">
        <v>8135.35</v>
      </c>
      <c r="F149" s="19">
        <v>8135.35</v>
      </c>
      <c r="G149" s="83">
        <f t="shared" si="25"/>
        <v>100</v>
      </c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</row>
    <row r="150" spans="1:36" s="30" customFormat="1" ht="66.75" customHeight="1" x14ac:dyDescent="0.25">
      <c r="A150" s="96"/>
      <c r="B150" s="96"/>
      <c r="C150" s="10" t="s">
        <v>4</v>
      </c>
      <c r="D150" s="19">
        <v>0</v>
      </c>
      <c r="E150" s="19">
        <v>0</v>
      </c>
      <c r="F150" s="19">
        <v>0</v>
      </c>
      <c r="G150" s="83">
        <v>0</v>
      </c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</row>
    <row r="151" spans="1:36" s="30" customFormat="1" ht="34.5" customHeight="1" x14ac:dyDescent="0.25">
      <c r="A151" s="97"/>
      <c r="B151" s="97"/>
      <c r="C151" s="10" t="s">
        <v>6</v>
      </c>
      <c r="D151" s="19">
        <f>D148+D149+D150</f>
        <v>116219.35</v>
      </c>
      <c r="E151" s="19">
        <f>E148+E149+E150</f>
        <v>116219.35</v>
      </c>
      <c r="F151" s="19">
        <f>F148+F149+F150</f>
        <v>116219.35</v>
      </c>
      <c r="G151" s="83">
        <f t="shared" si="25"/>
        <v>100</v>
      </c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</row>
    <row r="152" spans="1:36" s="20" customFormat="1" ht="45" customHeight="1" x14ac:dyDescent="0.25">
      <c r="A152" s="126" t="s">
        <v>28</v>
      </c>
      <c r="B152" s="126" t="s">
        <v>35</v>
      </c>
      <c r="C152" s="15" t="s">
        <v>2</v>
      </c>
      <c r="D152" s="31">
        <v>54331118</v>
      </c>
      <c r="E152" s="31">
        <v>57491538</v>
      </c>
      <c r="F152" s="73">
        <v>57491538</v>
      </c>
      <c r="G152" s="83">
        <f t="shared" si="25"/>
        <v>100</v>
      </c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</row>
    <row r="153" spans="1:36" s="20" customFormat="1" ht="20.25" customHeight="1" x14ac:dyDescent="0.25">
      <c r="A153" s="127"/>
      <c r="B153" s="127"/>
      <c r="C153" s="15" t="s">
        <v>3</v>
      </c>
      <c r="D153" s="23">
        <v>13010000</v>
      </c>
      <c r="E153" s="23">
        <v>13000015.33</v>
      </c>
      <c r="F153" s="73">
        <v>12506401.91</v>
      </c>
      <c r="G153" s="83">
        <f t="shared" si="25"/>
        <v>96.202978169872665</v>
      </c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</row>
    <row r="154" spans="1:36" s="20" customFormat="1" ht="30.75" customHeight="1" x14ac:dyDescent="0.25">
      <c r="A154" s="127"/>
      <c r="B154" s="127"/>
      <c r="C154" s="15" t="s">
        <v>4</v>
      </c>
      <c r="D154" s="19">
        <v>0</v>
      </c>
      <c r="E154" s="19">
        <v>0</v>
      </c>
      <c r="F154" s="19">
        <v>0</v>
      </c>
      <c r="G154" s="83">
        <v>0</v>
      </c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</row>
    <row r="155" spans="1:36" s="20" customFormat="1" ht="29.25" customHeight="1" x14ac:dyDescent="0.25">
      <c r="A155" s="128"/>
      <c r="B155" s="128"/>
      <c r="C155" s="15" t="s">
        <v>6</v>
      </c>
      <c r="D155" s="19">
        <f>D152+D153+D154</f>
        <v>67341118</v>
      </c>
      <c r="E155" s="19">
        <f>E152+E153+E154</f>
        <v>70491553.329999998</v>
      </c>
      <c r="F155" s="19">
        <f>F152+F153+F154</f>
        <v>69997939.909999996</v>
      </c>
      <c r="G155" s="83">
        <f t="shared" si="25"/>
        <v>99.299755223595099</v>
      </c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</row>
    <row r="156" spans="1:36" s="20" customFormat="1" ht="97.5" customHeight="1" x14ac:dyDescent="0.25">
      <c r="A156" s="126" t="s">
        <v>49</v>
      </c>
      <c r="B156" s="126" t="s">
        <v>35</v>
      </c>
      <c r="C156" s="15" t="s">
        <v>45</v>
      </c>
      <c r="D156" s="19">
        <f>6556180.21+493475.93</f>
        <v>7049656.1399999997</v>
      </c>
      <c r="E156" s="19">
        <v>6299656.1399999997</v>
      </c>
      <c r="F156" s="32">
        <v>6082792.7000000002</v>
      </c>
      <c r="G156" s="83">
        <f t="shared" si="25"/>
        <v>96.557535281600309</v>
      </c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</row>
    <row r="157" spans="1:36" s="20" customFormat="1" ht="43.5" customHeight="1" x14ac:dyDescent="0.25">
      <c r="A157" s="127"/>
      <c r="B157" s="127"/>
      <c r="C157" s="15" t="s">
        <v>3</v>
      </c>
      <c r="D157" s="19">
        <v>530619.28</v>
      </c>
      <c r="E157" s="19">
        <v>474167.67</v>
      </c>
      <c r="F157" s="32">
        <v>457844.6</v>
      </c>
      <c r="G157" s="83">
        <f t="shared" si="25"/>
        <v>96.557532064554294</v>
      </c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</row>
    <row r="158" spans="1:36" s="20" customFormat="1" ht="29.25" customHeight="1" x14ac:dyDescent="0.25">
      <c r="A158" s="127"/>
      <c r="B158" s="127"/>
      <c r="C158" s="15" t="s">
        <v>4</v>
      </c>
      <c r="D158" s="19">
        <v>0</v>
      </c>
      <c r="E158" s="19">
        <v>0</v>
      </c>
      <c r="F158" s="32">
        <v>0</v>
      </c>
      <c r="G158" s="83">
        <v>0</v>
      </c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</row>
    <row r="159" spans="1:36" s="20" customFormat="1" ht="33" customHeight="1" x14ac:dyDescent="0.25">
      <c r="A159" s="128"/>
      <c r="B159" s="128"/>
      <c r="C159" s="15" t="s">
        <v>6</v>
      </c>
      <c r="D159" s="19">
        <f>D156+D157+D158</f>
        <v>7580275.4199999999</v>
      </c>
      <c r="E159" s="19">
        <f>E156+E157+E158</f>
        <v>6773823.8099999996</v>
      </c>
      <c r="F159" s="32">
        <f t="shared" ref="F159" si="28">F156+F157+F158</f>
        <v>6540637.2999999998</v>
      </c>
      <c r="G159" s="83">
        <f t="shared" si="25"/>
        <v>96.55753505640709</v>
      </c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</row>
    <row r="160" spans="1:36" s="20" customFormat="1" ht="33" customHeight="1" x14ac:dyDescent="0.25">
      <c r="A160" s="126" t="s">
        <v>91</v>
      </c>
      <c r="B160" s="101" t="s">
        <v>35</v>
      </c>
      <c r="C160" s="56" t="s">
        <v>45</v>
      </c>
      <c r="D160" s="31">
        <v>0</v>
      </c>
      <c r="E160" s="19">
        <v>11051974.58</v>
      </c>
      <c r="F160" s="32">
        <v>11051974.619999999</v>
      </c>
      <c r="G160" s="83">
        <f t="shared" si="25"/>
        <v>100.00000036192627</v>
      </c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</row>
    <row r="161" spans="1:36" s="20" customFormat="1" ht="16.5" customHeight="1" x14ac:dyDescent="0.25">
      <c r="A161" s="127"/>
      <c r="B161" s="102"/>
      <c r="C161" s="56" t="s">
        <v>3</v>
      </c>
      <c r="D161" s="23">
        <v>0</v>
      </c>
      <c r="E161" s="19">
        <v>831869.1</v>
      </c>
      <c r="F161" s="32">
        <v>831869.06</v>
      </c>
      <c r="G161" s="83">
        <f t="shared" si="25"/>
        <v>99.999995191551179</v>
      </c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</row>
    <row r="162" spans="1:36" s="20" customFormat="1" ht="31.5" customHeight="1" x14ac:dyDescent="0.25">
      <c r="A162" s="127"/>
      <c r="B162" s="102"/>
      <c r="C162" s="56" t="s">
        <v>4</v>
      </c>
      <c r="D162" s="19">
        <v>0</v>
      </c>
      <c r="E162" s="19">
        <v>0</v>
      </c>
      <c r="F162" s="32">
        <v>0</v>
      </c>
      <c r="G162" s="83">
        <v>0</v>
      </c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</row>
    <row r="163" spans="1:36" s="20" customFormat="1" ht="30.75" customHeight="1" x14ac:dyDescent="0.25">
      <c r="A163" s="128"/>
      <c r="B163" s="103"/>
      <c r="C163" s="56" t="s">
        <v>6</v>
      </c>
      <c r="D163" s="19">
        <f>D160+D161+D162</f>
        <v>0</v>
      </c>
      <c r="E163" s="19">
        <f>E160+E161+E162</f>
        <v>11883843.68</v>
      </c>
      <c r="F163" s="19">
        <f t="shared" ref="F163" si="29">F160+F161+F162</f>
        <v>11883843.68</v>
      </c>
      <c r="G163" s="83">
        <f t="shared" si="25"/>
        <v>100</v>
      </c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</row>
    <row r="164" spans="1:36" s="20" customFormat="1" ht="50.25" customHeight="1" x14ac:dyDescent="0.25">
      <c r="A164" s="123" t="s">
        <v>29</v>
      </c>
      <c r="B164" s="123" t="s">
        <v>35</v>
      </c>
      <c r="C164" s="10" t="s">
        <v>2</v>
      </c>
      <c r="D164" s="31">
        <v>70640639</v>
      </c>
      <c r="E164" s="31">
        <v>66480219</v>
      </c>
      <c r="F164" s="73">
        <v>66480219</v>
      </c>
      <c r="G164" s="83">
        <f t="shared" si="25"/>
        <v>100</v>
      </c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</row>
    <row r="165" spans="1:36" s="20" customFormat="1" ht="36.75" customHeight="1" x14ac:dyDescent="0.25">
      <c r="A165" s="124"/>
      <c r="B165" s="124"/>
      <c r="C165" s="10" t="s">
        <v>3</v>
      </c>
      <c r="D165" s="23">
        <v>21902346</v>
      </c>
      <c r="E165" s="23">
        <v>22404938.469999999</v>
      </c>
      <c r="F165" s="73">
        <v>21689344.809999999</v>
      </c>
      <c r="G165" s="83">
        <f t="shared" si="25"/>
        <v>96.806089599584595</v>
      </c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</row>
    <row r="166" spans="1:36" s="20" customFormat="1" ht="33" customHeight="1" x14ac:dyDescent="0.25">
      <c r="A166" s="124"/>
      <c r="B166" s="124"/>
      <c r="C166" s="10" t="s">
        <v>4</v>
      </c>
      <c r="D166" s="19">
        <v>0</v>
      </c>
      <c r="E166" s="19">
        <v>0</v>
      </c>
      <c r="F166" s="19">
        <v>0</v>
      </c>
      <c r="G166" s="83">
        <v>0</v>
      </c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</row>
    <row r="167" spans="1:36" s="20" customFormat="1" ht="39.75" customHeight="1" x14ac:dyDescent="0.25">
      <c r="A167" s="125"/>
      <c r="B167" s="125"/>
      <c r="C167" s="10" t="s">
        <v>6</v>
      </c>
      <c r="D167" s="19">
        <f>D164+D165+D166</f>
        <v>92542985</v>
      </c>
      <c r="E167" s="19">
        <f>E164+E165+E166</f>
        <v>88885157.469999999</v>
      </c>
      <c r="F167" s="19">
        <f>F164+F165+F166</f>
        <v>88169563.810000002</v>
      </c>
      <c r="G167" s="83">
        <f t="shared" si="25"/>
        <v>99.194923336619482</v>
      </c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</row>
    <row r="168" spans="1:36" s="20" customFormat="1" ht="21.75" customHeight="1" x14ac:dyDescent="0.25">
      <c r="A168" s="95" t="s">
        <v>24</v>
      </c>
      <c r="B168" s="95" t="s">
        <v>35</v>
      </c>
      <c r="C168" s="10" t="s">
        <v>2</v>
      </c>
      <c r="D168" s="31">
        <v>0</v>
      </c>
      <c r="E168" s="19">
        <v>0</v>
      </c>
      <c r="F168" s="19">
        <v>0</v>
      </c>
      <c r="G168" s="83">
        <v>0</v>
      </c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</row>
    <row r="169" spans="1:36" s="20" customFormat="1" ht="25.5" customHeight="1" x14ac:dyDescent="0.25">
      <c r="A169" s="96"/>
      <c r="B169" s="96"/>
      <c r="C169" s="10" t="s">
        <v>3</v>
      </c>
      <c r="D169" s="19">
        <v>28792170</v>
      </c>
      <c r="E169" s="23">
        <v>28549163.030000001</v>
      </c>
      <c r="F169" s="73">
        <v>28362635.050000001</v>
      </c>
      <c r="G169" s="83">
        <f t="shared" si="25"/>
        <v>99.346642912774726</v>
      </c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</row>
    <row r="170" spans="1:36" s="20" customFormat="1" ht="33.75" customHeight="1" x14ac:dyDescent="0.25">
      <c r="A170" s="96"/>
      <c r="B170" s="96"/>
      <c r="C170" s="10" t="s">
        <v>4</v>
      </c>
      <c r="D170" s="19">
        <v>0</v>
      </c>
      <c r="E170" s="19">
        <v>0</v>
      </c>
      <c r="F170" s="19">
        <v>0</v>
      </c>
      <c r="G170" s="83">
        <v>0</v>
      </c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</row>
    <row r="171" spans="1:36" s="20" customFormat="1" ht="30.75" customHeight="1" x14ac:dyDescent="0.25">
      <c r="A171" s="97"/>
      <c r="B171" s="97"/>
      <c r="C171" s="10" t="s">
        <v>6</v>
      </c>
      <c r="D171" s="19">
        <f>D168+D169+D170</f>
        <v>28792170</v>
      </c>
      <c r="E171" s="19">
        <f>E168+E169+E170</f>
        <v>28549163.030000001</v>
      </c>
      <c r="F171" s="19">
        <f>F168+F169+F170</f>
        <v>28362635.050000001</v>
      </c>
      <c r="G171" s="83">
        <f t="shared" si="25"/>
        <v>99.346642912774726</v>
      </c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</row>
    <row r="172" spans="1:36" s="20" customFormat="1" ht="33" customHeight="1" x14ac:dyDescent="0.25">
      <c r="A172" s="95" t="s">
        <v>48</v>
      </c>
      <c r="B172" s="95" t="s">
        <v>35</v>
      </c>
      <c r="C172" s="10" t="s">
        <v>2</v>
      </c>
      <c r="D172" s="31">
        <v>1503277</v>
      </c>
      <c r="E172" s="31">
        <v>1487648</v>
      </c>
      <c r="F172" s="73">
        <v>1470393</v>
      </c>
      <c r="G172" s="83">
        <f t="shared" si="25"/>
        <v>98.840115403643864</v>
      </c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</row>
    <row r="173" spans="1:36" s="20" customFormat="1" ht="36" customHeight="1" x14ac:dyDescent="0.25">
      <c r="A173" s="96"/>
      <c r="B173" s="96"/>
      <c r="C173" s="10" t="s">
        <v>3</v>
      </c>
      <c r="D173" s="19">
        <v>0</v>
      </c>
      <c r="E173" s="19">
        <v>0</v>
      </c>
      <c r="F173" s="19">
        <v>0</v>
      </c>
      <c r="G173" s="83">
        <v>0</v>
      </c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</row>
    <row r="174" spans="1:36" s="20" customFormat="1" ht="49.5" customHeight="1" x14ac:dyDescent="0.25">
      <c r="A174" s="96"/>
      <c r="B174" s="96"/>
      <c r="C174" s="10" t="s">
        <v>4</v>
      </c>
      <c r="D174" s="19">
        <v>0</v>
      </c>
      <c r="E174" s="19">
        <v>0</v>
      </c>
      <c r="F174" s="19">
        <v>0</v>
      </c>
      <c r="G174" s="83">
        <v>0</v>
      </c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</row>
    <row r="175" spans="1:36" s="20" customFormat="1" ht="40.5" customHeight="1" x14ac:dyDescent="0.25">
      <c r="A175" s="97"/>
      <c r="B175" s="97"/>
      <c r="C175" s="10" t="s">
        <v>6</v>
      </c>
      <c r="D175" s="19">
        <f>D172+D173+D174</f>
        <v>1503277</v>
      </c>
      <c r="E175" s="19">
        <f>E172+E173+E174</f>
        <v>1487648</v>
      </c>
      <c r="F175" s="19">
        <f>F172+F173+F174</f>
        <v>1470393</v>
      </c>
      <c r="G175" s="83">
        <f t="shared" si="25"/>
        <v>98.840115403643864</v>
      </c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</row>
    <row r="176" spans="1:36" s="20" customFormat="1" ht="50.25" customHeight="1" x14ac:dyDescent="0.25">
      <c r="A176" s="101" t="s">
        <v>50</v>
      </c>
      <c r="B176" s="101" t="s">
        <v>35</v>
      </c>
      <c r="C176" s="15" t="s">
        <v>2</v>
      </c>
      <c r="D176" s="19">
        <v>5077800</v>
      </c>
      <c r="E176" s="19">
        <v>4829800</v>
      </c>
      <c r="F176" s="19">
        <v>4822493.83</v>
      </c>
      <c r="G176" s="83">
        <f t="shared" si="25"/>
        <v>99.848727276491772</v>
      </c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</row>
    <row r="177" spans="1:36" s="20" customFormat="1" ht="50.25" customHeight="1" x14ac:dyDescent="0.25">
      <c r="A177" s="102"/>
      <c r="B177" s="102"/>
      <c r="C177" s="15" t="s">
        <v>3</v>
      </c>
      <c r="D177" s="19">
        <v>0</v>
      </c>
      <c r="E177" s="19">
        <v>0</v>
      </c>
      <c r="F177" s="19">
        <v>0</v>
      </c>
      <c r="G177" s="83">
        <v>0</v>
      </c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</row>
    <row r="178" spans="1:36" s="20" customFormat="1" ht="46.5" customHeight="1" x14ac:dyDescent="0.25">
      <c r="A178" s="102"/>
      <c r="B178" s="102"/>
      <c r="C178" s="15" t="s">
        <v>4</v>
      </c>
      <c r="D178" s="19">
        <v>0</v>
      </c>
      <c r="E178" s="19">
        <v>0</v>
      </c>
      <c r="F178" s="19">
        <v>0</v>
      </c>
      <c r="G178" s="83">
        <v>0</v>
      </c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</row>
    <row r="179" spans="1:36" s="20" customFormat="1" ht="45" customHeight="1" x14ac:dyDescent="0.25">
      <c r="A179" s="103"/>
      <c r="B179" s="103"/>
      <c r="C179" s="15" t="s">
        <v>6</v>
      </c>
      <c r="D179" s="19">
        <f>D176+D177+D178</f>
        <v>5077800</v>
      </c>
      <c r="E179" s="19">
        <f>E176+E177+E178</f>
        <v>4829800</v>
      </c>
      <c r="F179" s="19">
        <f t="shared" ref="F179" si="30">F176+F177+F178</f>
        <v>4822493.83</v>
      </c>
      <c r="G179" s="83">
        <f t="shared" si="25"/>
        <v>99.848727276491772</v>
      </c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</row>
    <row r="180" spans="1:36" s="20" customFormat="1" ht="24" customHeight="1" x14ac:dyDescent="0.25">
      <c r="A180" s="95" t="s">
        <v>51</v>
      </c>
      <c r="B180" s="95" t="s">
        <v>35</v>
      </c>
      <c r="C180" s="10" t="s">
        <v>2</v>
      </c>
      <c r="D180" s="19">
        <v>280800</v>
      </c>
      <c r="E180" s="19">
        <f>280800+54000</f>
        <v>334800</v>
      </c>
      <c r="F180" s="19">
        <v>183021.05</v>
      </c>
      <c r="G180" s="83">
        <f t="shared" si="25"/>
        <v>54.665785543608123</v>
      </c>
      <c r="H180" s="21"/>
      <c r="I180" s="21"/>
      <c r="J180" s="21"/>
      <c r="K180" s="26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</row>
    <row r="181" spans="1:36" s="20" customFormat="1" ht="24" customHeight="1" x14ac:dyDescent="0.25">
      <c r="A181" s="96"/>
      <c r="B181" s="96"/>
      <c r="C181" s="10" t="s">
        <v>3</v>
      </c>
      <c r="D181" s="19">
        <v>124200</v>
      </c>
      <c r="E181" s="19">
        <v>143485.71</v>
      </c>
      <c r="F181" s="19">
        <v>78437.59</v>
      </c>
      <c r="G181" s="83">
        <f t="shared" si="25"/>
        <v>54.665785185158853</v>
      </c>
      <c r="H181" s="21"/>
      <c r="I181" s="21"/>
      <c r="J181" s="21"/>
      <c r="K181" s="26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</row>
    <row r="182" spans="1:36" s="20" customFormat="1" ht="30" customHeight="1" x14ac:dyDescent="0.25">
      <c r="A182" s="96"/>
      <c r="B182" s="96"/>
      <c r="C182" s="10" t="s">
        <v>4</v>
      </c>
      <c r="D182" s="19">
        <v>0</v>
      </c>
      <c r="E182" s="19">
        <v>0</v>
      </c>
      <c r="F182" s="19">
        <v>0</v>
      </c>
      <c r="G182" s="83">
        <v>0</v>
      </c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</row>
    <row r="183" spans="1:36" s="20" customFormat="1" ht="63.75" customHeight="1" x14ac:dyDescent="0.25">
      <c r="A183" s="97"/>
      <c r="B183" s="97"/>
      <c r="C183" s="42" t="s">
        <v>6</v>
      </c>
      <c r="D183" s="19">
        <f>D180+D181+D182</f>
        <v>405000</v>
      </c>
      <c r="E183" s="19">
        <f>E180+E181+E182</f>
        <v>478285.70999999996</v>
      </c>
      <c r="F183" s="19">
        <f>F180+F181+F182</f>
        <v>261458.63999999998</v>
      </c>
      <c r="G183" s="83">
        <f t="shared" si="25"/>
        <v>54.665785436073342</v>
      </c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</row>
    <row r="184" spans="1:36" s="20" customFormat="1" ht="34.5" customHeight="1" x14ac:dyDescent="0.25">
      <c r="A184" s="95" t="s">
        <v>34</v>
      </c>
      <c r="B184" s="95" t="s">
        <v>35</v>
      </c>
      <c r="C184" s="10" t="s">
        <v>2</v>
      </c>
      <c r="D184" s="19">
        <v>16800</v>
      </c>
      <c r="E184" s="23">
        <v>16800</v>
      </c>
      <c r="F184" s="73">
        <v>16800</v>
      </c>
      <c r="G184" s="83">
        <f t="shared" si="25"/>
        <v>100</v>
      </c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</row>
    <row r="185" spans="1:36" s="20" customFormat="1" ht="51" customHeight="1" x14ac:dyDescent="0.25">
      <c r="A185" s="96"/>
      <c r="B185" s="96"/>
      <c r="C185" s="10" t="s">
        <v>3</v>
      </c>
      <c r="D185" s="23">
        <v>0</v>
      </c>
      <c r="E185" s="19">
        <v>0</v>
      </c>
      <c r="F185" s="19">
        <v>0</v>
      </c>
      <c r="G185" s="83">
        <v>0</v>
      </c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</row>
    <row r="186" spans="1:36" s="20" customFormat="1" ht="42" customHeight="1" x14ac:dyDescent="0.25">
      <c r="A186" s="96"/>
      <c r="B186" s="96"/>
      <c r="C186" s="10" t="s">
        <v>4</v>
      </c>
      <c r="D186" s="19">
        <v>0</v>
      </c>
      <c r="E186" s="19">
        <v>0</v>
      </c>
      <c r="F186" s="19">
        <v>0</v>
      </c>
      <c r="G186" s="83">
        <v>0</v>
      </c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</row>
    <row r="187" spans="1:36" s="20" customFormat="1" ht="35.25" customHeight="1" x14ac:dyDescent="0.25">
      <c r="A187" s="97"/>
      <c r="B187" s="97"/>
      <c r="C187" s="10" t="s">
        <v>6</v>
      </c>
      <c r="D187" s="19">
        <f>D184+D185+D186</f>
        <v>16800</v>
      </c>
      <c r="E187" s="19">
        <f>E184+E185+E186</f>
        <v>16800</v>
      </c>
      <c r="F187" s="19">
        <f>F184+F185+F186</f>
        <v>16800</v>
      </c>
      <c r="G187" s="83">
        <f t="shared" si="25"/>
        <v>100</v>
      </c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</row>
    <row r="188" spans="1:36" s="20" customFormat="1" ht="29.25" customHeight="1" x14ac:dyDescent="0.25">
      <c r="A188" s="98" t="s">
        <v>55</v>
      </c>
      <c r="B188" s="95" t="s">
        <v>35</v>
      </c>
      <c r="C188" s="10" t="s">
        <v>2</v>
      </c>
      <c r="D188" s="19">
        <v>0</v>
      </c>
      <c r="E188" s="19">
        <v>0</v>
      </c>
      <c r="F188" s="19">
        <v>0</v>
      </c>
      <c r="G188" s="83">
        <v>0</v>
      </c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</row>
    <row r="189" spans="1:36" s="20" customFormat="1" ht="23.25" customHeight="1" x14ac:dyDescent="0.25">
      <c r="A189" s="99"/>
      <c r="B189" s="96"/>
      <c r="C189" s="10" t="s">
        <v>3</v>
      </c>
      <c r="D189" s="19">
        <v>11084021</v>
      </c>
      <c r="E189" s="23">
        <v>10750543.199999999</v>
      </c>
      <c r="F189" s="73">
        <v>10682949.27</v>
      </c>
      <c r="G189" s="83">
        <f t="shared" si="25"/>
        <v>99.371251026645808</v>
      </c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</row>
    <row r="190" spans="1:36" s="20" customFormat="1" ht="30" customHeight="1" x14ac:dyDescent="0.25">
      <c r="A190" s="99"/>
      <c r="B190" s="96"/>
      <c r="C190" s="10" t="s">
        <v>4</v>
      </c>
      <c r="D190" s="19">
        <v>0</v>
      </c>
      <c r="E190" s="19">
        <v>0</v>
      </c>
      <c r="F190" s="19">
        <v>0</v>
      </c>
      <c r="G190" s="83">
        <v>0</v>
      </c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</row>
    <row r="191" spans="1:36" s="20" customFormat="1" ht="53.25" customHeight="1" x14ac:dyDescent="0.25">
      <c r="A191" s="100"/>
      <c r="B191" s="97"/>
      <c r="C191" s="10" t="s">
        <v>5</v>
      </c>
      <c r="D191" s="19">
        <f>D188+D189+D190</f>
        <v>11084021</v>
      </c>
      <c r="E191" s="19">
        <f>E188+E189+E190</f>
        <v>10750543.199999999</v>
      </c>
      <c r="F191" s="19">
        <f>F188+F189+F190</f>
        <v>10682949.27</v>
      </c>
      <c r="G191" s="83">
        <f t="shared" si="25"/>
        <v>99.371251026645808</v>
      </c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</row>
    <row r="192" spans="1:36" s="20" customFormat="1" ht="21" customHeight="1" x14ac:dyDescent="0.25">
      <c r="A192" s="105" t="s">
        <v>86</v>
      </c>
      <c r="B192" s="105" t="s">
        <v>35</v>
      </c>
      <c r="C192" s="46" t="s">
        <v>2</v>
      </c>
      <c r="D192" s="19">
        <v>0</v>
      </c>
      <c r="E192" s="19">
        <v>0</v>
      </c>
      <c r="F192" s="19">
        <v>0</v>
      </c>
      <c r="G192" s="83">
        <v>0</v>
      </c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</row>
    <row r="193" spans="1:36" s="20" customFormat="1" ht="20.25" customHeight="1" x14ac:dyDescent="0.25">
      <c r="A193" s="106"/>
      <c r="B193" s="106"/>
      <c r="C193" s="46" t="s">
        <v>3</v>
      </c>
      <c r="D193" s="19">
        <v>0</v>
      </c>
      <c r="E193" s="19">
        <v>12000</v>
      </c>
      <c r="F193" s="19">
        <v>12000</v>
      </c>
      <c r="G193" s="83">
        <f t="shared" si="25"/>
        <v>100</v>
      </c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</row>
    <row r="194" spans="1:36" s="20" customFormat="1" ht="31.5" customHeight="1" x14ac:dyDescent="0.25">
      <c r="A194" s="106"/>
      <c r="B194" s="106"/>
      <c r="C194" s="46" t="s">
        <v>4</v>
      </c>
      <c r="D194" s="19">
        <v>0</v>
      </c>
      <c r="E194" s="19">
        <v>0</v>
      </c>
      <c r="F194" s="19">
        <v>0</v>
      </c>
      <c r="G194" s="83">
        <v>0</v>
      </c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</row>
    <row r="195" spans="1:36" s="20" customFormat="1" ht="40.5" customHeight="1" x14ac:dyDescent="0.25">
      <c r="A195" s="107"/>
      <c r="B195" s="107"/>
      <c r="C195" s="76" t="s">
        <v>5</v>
      </c>
      <c r="D195" s="45">
        <f>D192+D193+D194</f>
        <v>0</v>
      </c>
      <c r="E195" s="19">
        <f>E192+E193+E194</f>
        <v>12000</v>
      </c>
      <c r="F195" s="19">
        <f t="shared" ref="F195" si="31">F192+F193+F194</f>
        <v>12000</v>
      </c>
      <c r="G195" s="83">
        <f t="shared" si="25"/>
        <v>100</v>
      </c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</row>
    <row r="196" spans="1:36" s="20" customFormat="1" ht="32.25" customHeight="1" x14ac:dyDescent="0.25">
      <c r="A196" s="101" t="s">
        <v>82</v>
      </c>
      <c r="B196" s="95" t="str">
        <f>B188</f>
        <v>Администрация города Фокино, МКУ «Управление социально-культурной сферы города Фокино»</v>
      </c>
      <c r="C196" s="43" t="str">
        <f>C188</f>
        <v>областной бюджет</v>
      </c>
      <c r="D196" s="19"/>
      <c r="E196" s="19">
        <v>705939.19</v>
      </c>
      <c r="F196" s="19">
        <v>626835.94999999995</v>
      </c>
      <c r="G196" s="83">
        <f t="shared" si="25"/>
        <v>88.794609915338469</v>
      </c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</row>
    <row r="197" spans="1:36" s="20" customFormat="1" ht="29.25" customHeight="1" x14ac:dyDescent="0.25">
      <c r="A197" s="102"/>
      <c r="B197" s="96"/>
      <c r="C197" s="43" t="str">
        <f>C189</f>
        <v>местные бюджеты</v>
      </c>
      <c r="D197" s="19"/>
      <c r="E197" s="19">
        <v>0</v>
      </c>
      <c r="F197" s="19">
        <v>0</v>
      </c>
      <c r="G197" s="83">
        <v>0</v>
      </c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spans="1:36" s="20" customFormat="1" ht="37.5" customHeight="1" x14ac:dyDescent="0.25">
      <c r="A198" s="102"/>
      <c r="B198" s="96"/>
      <c r="C198" s="43" t="str">
        <f>C190</f>
        <v>внебюджетные источники</v>
      </c>
      <c r="D198" s="19">
        <v>0</v>
      </c>
      <c r="E198" s="19">
        <v>0</v>
      </c>
      <c r="F198" s="19">
        <v>0</v>
      </c>
      <c r="G198" s="83">
        <v>0</v>
      </c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</row>
    <row r="199" spans="1:36" s="20" customFormat="1" ht="52.5" customHeight="1" x14ac:dyDescent="0.25">
      <c r="A199" s="103"/>
      <c r="B199" s="97"/>
      <c r="C199" s="43" t="str">
        <f>C191</f>
        <v>Итого по подпрограмме:</v>
      </c>
      <c r="D199" s="19"/>
      <c r="E199" s="19">
        <f>E196+E197+E198</f>
        <v>705939.19</v>
      </c>
      <c r="F199" s="19">
        <f>F196+F197+F198</f>
        <v>626835.94999999995</v>
      </c>
      <c r="G199" s="83">
        <f t="shared" ref="G199:G259" si="32">F199/E199*100</f>
        <v>88.794609915338469</v>
      </c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</row>
    <row r="200" spans="1:36" s="20" customFormat="1" ht="71.25" customHeight="1" x14ac:dyDescent="0.25">
      <c r="A200" s="95" t="s">
        <v>71</v>
      </c>
      <c r="B200" s="95" t="s">
        <v>35</v>
      </c>
      <c r="C200" s="43" t="s">
        <v>45</v>
      </c>
      <c r="D200" s="19">
        <f>44080678.71+3317900.55</f>
        <v>47398579.259999998</v>
      </c>
      <c r="E200" s="19">
        <f>44080678.71+3317900.55+8694825</f>
        <v>56093404.259999998</v>
      </c>
      <c r="F200" s="19">
        <v>52750485.100000001</v>
      </c>
      <c r="G200" s="83">
        <f t="shared" si="32"/>
        <v>94.040441645322247</v>
      </c>
      <c r="H200" s="21"/>
      <c r="I200" s="93"/>
      <c r="J200" s="94"/>
      <c r="K200" s="94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</row>
    <row r="201" spans="1:36" s="20" customFormat="1" ht="71.25" customHeight="1" x14ac:dyDescent="0.25">
      <c r="A201" s="96"/>
      <c r="B201" s="96"/>
      <c r="C201" s="43" t="s">
        <v>3</v>
      </c>
      <c r="D201" s="19">
        <v>3567635</v>
      </c>
      <c r="E201" s="19">
        <v>4222084.1900000004</v>
      </c>
      <c r="F201" s="19">
        <v>3970466.62</v>
      </c>
      <c r="G201" s="83">
        <f t="shared" si="32"/>
        <v>94.04044167106008</v>
      </c>
      <c r="H201" s="21"/>
      <c r="I201" s="93"/>
      <c r="J201" s="94"/>
      <c r="K201" s="94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</row>
    <row r="202" spans="1:36" s="20" customFormat="1" ht="39" customHeight="1" x14ac:dyDescent="0.25">
      <c r="A202" s="96"/>
      <c r="B202" s="96"/>
      <c r="C202" s="43" t="s">
        <v>4</v>
      </c>
      <c r="D202" s="19">
        <v>0</v>
      </c>
      <c r="E202" s="19">
        <v>0</v>
      </c>
      <c r="F202" s="19">
        <v>0</v>
      </c>
      <c r="G202" s="83">
        <v>0</v>
      </c>
      <c r="H202" s="21"/>
      <c r="I202" s="93"/>
      <c r="J202" s="94"/>
      <c r="K202" s="94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</row>
    <row r="203" spans="1:36" s="20" customFormat="1" ht="42" customHeight="1" x14ac:dyDescent="0.25">
      <c r="A203" s="97"/>
      <c r="B203" s="97"/>
      <c r="C203" s="43" t="s">
        <v>5</v>
      </c>
      <c r="D203" s="19">
        <f>D200+D201</f>
        <v>50966214.259999998</v>
      </c>
      <c r="E203" s="19">
        <f>E200+E201+E202</f>
        <v>60315488.449999996</v>
      </c>
      <c r="F203" s="19">
        <f t="shared" ref="F203" si="33">F200+F201+F202</f>
        <v>56720951.719999999</v>
      </c>
      <c r="G203" s="83">
        <f t="shared" si="32"/>
        <v>94.040441647123899</v>
      </c>
      <c r="H203" s="21"/>
      <c r="I203" s="93"/>
      <c r="J203" s="94"/>
      <c r="K203" s="94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</row>
    <row r="204" spans="1:36" s="17" customFormat="1" ht="23.25" customHeight="1" x14ac:dyDescent="0.25">
      <c r="A204" s="111" t="s">
        <v>65</v>
      </c>
      <c r="B204" s="119" t="s">
        <v>11</v>
      </c>
      <c r="C204" s="13" t="s">
        <v>2</v>
      </c>
      <c r="D204" s="16">
        <f>D208+D212+D220+D224+D232+D236+D216</f>
        <v>9898584</v>
      </c>
      <c r="E204" s="16">
        <f>E208+E212+E220+E224+E232+E236+E216+E228</f>
        <v>14683584</v>
      </c>
      <c r="F204" s="16">
        <f>F208+F212+F220+F224+F232+F236+F216+F228</f>
        <v>13183094.800000001</v>
      </c>
      <c r="G204" s="79">
        <f t="shared" si="32"/>
        <v>89.781178763985693</v>
      </c>
    </row>
    <row r="205" spans="1:36" s="17" customFormat="1" ht="21.75" customHeight="1" x14ac:dyDescent="0.25">
      <c r="A205" s="112"/>
      <c r="B205" s="119"/>
      <c r="C205" s="13" t="s">
        <v>3</v>
      </c>
      <c r="D205" s="16">
        <f>D209+D213+D221+D225+D233+D237</f>
        <v>1404006.3999999999</v>
      </c>
      <c r="E205" s="16">
        <f>E209+E213+E221+E225+E233+E237</f>
        <v>1457772.45</v>
      </c>
      <c r="F205" s="16">
        <f>F209+F213+F221+F225+F233+F237</f>
        <v>1457771.8099999998</v>
      </c>
      <c r="G205" s="79">
        <f t="shared" si="32"/>
        <v>99.999956097400513</v>
      </c>
    </row>
    <row r="206" spans="1:36" s="17" customFormat="1" ht="32.25" customHeight="1" x14ac:dyDescent="0.25">
      <c r="A206" s="112"/>
      <c r="B206" s="119"/>
      <c r="C206" s="13" t="s">
        <v>4</v>
      </c>
      <c r="D206" s="16">
        <f>D210+D214+D222+D234+D238</f>
        <v>0</v>
      </c>
      <c r="E206" s="16">
        <f>E210+E214+E222+E234+E238</f>
        <v>0</v>
      </c>
      <c r="F206" s="16">
        <f>F210+F214+F222+F234+F238</f>
        <v>0</v>
      </c>
      <c r="G206" s="79">
        <v>0</v>
      </c>
    </row>
    <row r="207" spans="1:36" s="17" customFormat="1" ht="33" customHeight="1" x14ac:dyDescent="0.25">
      <c r="A207" s="113"/>
      <c r="B207" s="119"/>
      <c r="C207" s="13" t="s">
        <v>6</v>
      </c>
      <c r="D207" s="16">
        <f>D204+D205+D206</f>
        <v>11302590.4</v>
      </c>
      <c r="E207" s="63">
        <f>E204+E205+E206</f>
        <v>16141356.449999999</v>
      </c>
      <c r="F207" s="16">
        <f>F204+F205+F206</f>
        <v>14640866.610000001</v>
      </c>
      <c r="G207" s="79">
        <f t="shared" si="32"/>
        <v>90.704066014228943</v>
      </c>
    </row>
    <row r="208" spans="1:36" s="20" customFormat="1" ht="42.75" customHeight="1" x14ac:dyDescent="0.25">
      <c r="A208" s="95" t="s">
        <v>64</v>
      </c>
      <c r="B208" s="104" t="s">
        <v>11</v>
      </c>
      <c r="C208" s="10" t="s">
        <v>2</v>
      </c>
      <c r="D208" s="19">
        <v>0</v>
      </c>
      <c r="E208" s="19">
        <v>0</v>
      </c>
      <c r="F208" s="19">
        <v>0</v>
      </c>
      <c r="G208" s="83">
        <v>0</v>
      </c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</row>
    <row r="209" spans="1:36" s="20" customFormat="1" ht="27" customHeight="1" x14ac:dyDescent="0.25">
      <c r="A209" s="96"/>
      <c r="B209" s="104"/>
      <c r="C209" s="10" t="s">
        <v>3</v>
      </c>
      <c r="D209" s="23">
        <v>1176688</v>
      </c>
      <c r="E209" s="48">
        <v>1230454.05</v>
      </c>
      <c r="F209" s="48">
        <v>1230453.4099999999</v>
      </c>
      <c r="G209" s="83">
        <f t="shared" si="32"/>
        <v>99.999947986680198</v>
      </c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</row>
    <row r="210" spans="1:36" s="20" customFormat="1" ht="30.75" customHeight="1" x14ac:dyDescent="0.25">
      <c r="A210" s="96"/>
      <c r="B210" s="104"/>
      <c r="C210" s="10" t="s">
        <v>4</v>
      </c>
      <c r="D210" s="19">
        <v>0</v>
      </c>
      <c r="E210" s="19">
        <v>0</v>
      </c>
      <c r="F210" s="19">
        <v>0</v>
      </c>
      <c r="G210" s="83">
        <v>0</v>
      </c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</row>
    <row r="211" spans="1:36" s="20" customFormat="1" ht="30.75" customHeight="1" x14ac:dyDescent="0.25">
      <c r="A211" s="97"/>
      <c r="B211" s="104"/>
      <c r="C211" s="10" t="s">
        <v>6</v>
      </c>
      <c r="D211" s="19">
        <f>D208+D209+D210</f>
        <v>1176688</v>
      </c>
      <c r="E211" s="19">
        <f>E208+E209+E210</f>
        <v>1230454.05</v>
      </c>
      <c r="F211" s="19">
        <f>F208+F209+F210</f>
        <v>1230453.4099999999</v>
      </c>
      <c r="G211" s="83">
        <f t="shared" si="32"/>
        <v>99.999947986680198</v>
      </c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</row>
    <row r="212" spans="1:36" s="20" customFormat="1" ht="20.25" customHeight="1" x14ac:dyDescent="0.25">
      <c r="A212" s="95" t="s">
        <v>20</v>
      </c>
      <c r="B212" s="104" t="s">
        <v>11</v>
      </c>
      <c r="C212" s="10" t="s">
        <v>2</v>
      </c>
      <c r="D212" s="23">
        <v>57200</v>
      </c>
      <c r="E212" s="23">
        <v>57200</v>
      </c>
      <c r="F212" s="73">
        <v>29400</v>
      </c>
      <c r="G212" s="83">
        <f t="shared" si="32"/>
        <v>51.398601398601393</v>
      </c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</row>
    <row r="213" spans="1:36" s="20" customFormat="1" ht="19.5" customHeight="1" x14ac:dyDescent="0.25">
      <c r="A213" s="96"/>
      <c r="B213" s="104"/>
      <c r="C213" s="10" t="s">
        <v>3</v>
      </c>
      <c r="D213" s="19">
        <v>0</v>
      </c>
      <c r="E213" s="19">
        <v>0</v>
      </c>
      <c r="F213" s="19">
        <v>0</v>
      </c>
      <c r="G213" s="83">
        <v>0</v>
      </c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</row>
    <row r="214" spans="1:36" s="20" customFormat="1" ht="29.25" customHeight="1" x14ac:dyDescent="0.25">
      <c r="A214" s="96"/>
      <c r="B214" s="104"/>
      <c r="C214" s="10" t="s">
        <v>4</v>
      </c>
      <c r="D214" s="19">
        <v>0</v>
      </c>
      <c r="E214" s="19">
        <v>0</v>
      </c>
      <c r="F214" s="19">
        <v>0</v>
      </c>
      <c r="G214" s="83">
        <v>0</v>
      </c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</row>
    <row r="215" spans="1:36" s="20" customFormat="1" ht="31.5" customHeight="1" x14ac:dyDescent="0.25">
      <c r="A215" s="97"/>
      <c r="B215" s="104"/>
      <c r="C215" s="10" t="s">
        <v>6</v>
      </c>
      <c r="D215" s="19">
        <f>D212+D213+D214</f>
        <v>57200</v>
      </c>
      <c r="E215" s="19">
        <f>E212+E213+E214</f>
        <v>57200</v>
      </c>
      <c r="F215" s="19">
        <f>F212+F213+F214</f>
        <v>29400</v>
      </c>
      <c r="G215" s="83">
        <f t="shared" si="32"/>
        <v>51.398601398601393</v>
      </c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</row>
    <row r="216" spans="1:36" s="20" customFormat="1" ht="65.25" customHeight="1" x14ac:dyDescent="0.25">
      <c r="A216" s="108" t="s">
        <v>57</v>
      </c>
      <c r="B216" s="104" t="s">
        <v>11</v>
      </c>
      <c r="C216" s="10" t="s">
        <v>2</v>
      </c>
      <c r="D216" s="19">
        <v>842480</v>
      </c>
      <c r="E216" s="19">
        <v>842480</v>
      </c>
      <c r="F216" s="19">
        <v>630508</v>
      </c>
      <c r="G216" s="83">
        <f t="shared" si="32"/>
        <v>74.839521412971237</v>
      </c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</row>
    <row r="217" spans="1:36" s="20" customFormat="1" ht="65.25" customHeight="1" x14ac:dyDescent="0.25">
      <c r="A217" s="109"/>
      <c r="B217" s="104"/>
      <c r="C217" s="10" t="s">
        <v>3</v>
      </c>
      <c r="D217" s="19">
        <v>0</v>
      </c>
      <c r="E217" s="19">
        <v>0</v>
      </c>
      <c r="F217" s="19">
        <v>0</v>
      </c>
      <c r="G217" s="83">
        <v>0</v>
      </c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</row>
    <row r="218" spans="1:36" s="20" customFormat="1" ht="65.25" customHeight="1" x14ac:dyDescent="0.25">
      <c r="A218" s="109"/>
      <c r="B218" s="104"/>
      <c r="C218" s="10" t="s">
        <v>4</v>
      </c>
      <c r="D218" s="19">
        <v>0</v>
      </c>
      <c r="E218" s="19">
        <v>0</v>
      </c>
      <c r="F218" s="19">
        <v>0</v>
      </c>
      <c r="G218" s="83">
        <v>0</v>
      </c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</row>
    <row r="219" spans="1:36" s="20" customFormat="1" ht="50.25" customHeight="1" x14ac:dyDescent="0.25">
      <c r="A219" s="110"/>
      <c r="B219" s="104"/>
      <c r="C219" s="10" t="s">
        <v>6</v>
      </c>
      <c r="D219" s="19">
        <f>D216+D217+D218</f>
        <v>842480</v>
      </c>
      <c r="E219" s="19">
        <f>E216+E217+E218</f>
        <v>842480</v>
      </c>
      <c r="F219" s="19">
        <f t="shared" ref="F219" si="34">F216+F217+F218</f>
        <v>630508</v>
      </c>
      <c r="G219" s="83">
        <f t="shared" si="32"/>
        <v>74.839521412971237</v>
      </c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</row>
    <row r="220" spans="1:36" s="20" customFormat="1" ht="105.75" customHeight="1" x14ac:dyDescent="0.25">
      <c r="A220" s="95" t="s">
        <v>56</v>
      </c>
      <c r="B220" s="104" t="s">
        <v>11</v>
      </c>
      <c r="C220" s="10" t="s">
        <v>2</v>
      </c>
      <c r="D220" s="31">
        <v>4173120</v>
      </c>
      <c r="E220" s="31">
        <v>4173120</v>
      </c>
      <c r="F220" s="73">
        <v>2934402.8</v>
      </c>
      <c r="G220" s="83">
        <f t="shared" si="32"/>
        <v>70.316760601180889</v>
      </c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</row>
    <row r="221" spans="1:36" s="20" customFormat="1" ht="78" customHeight="1" x14ac:dyDescent="0.25">
      <c r="A221" s="96"/>
      <c r="B221" s="104"/>
      <c r="C221" s="10" t="s">
        <v>3</v>
      </c>
      <c r="D221" s="19">
        <v>0</v>
      </c>
      <c r="E221" s="19">
        <v>0</v>
      </c>
      <c r="F221" s="19">
        <v>0</v>
      </c>
      <c r="G221" s="83">
        <v>0</v>
      </c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</row>
    <row r="222" spans="1:36" s="20" customFormat="1" ht="53.25" customHeight="1" x14ac:dyDescent="0.25">
      <c r="A222" s="96"/>
      <c r="B222" s="104"/>
      <c r="C222" s="10" t="s">
        <v>4</v>
      </c>
      <c r="D222" s="19">
        <v>0</v>
      </c>
      <c r="E222" s="19">
        <v>0</v>
      </c>
      <c r="F222" s="19">
        <v>0</v>
      </c>
      <c r="G222" s="83">
        <v>0</v>
      </c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</row>
    <row r="223" spans="1:36" s="20" customFormat="1" ht="45.75" customHeight="1" x14ac:dyDescent="0.25">
      <c r="A223" s="97"/>
      <c r="B223" s="104"/>
      <c r="C223" s="10" t="s">
        <v>6</v>
      </c>
      <c r="D223" s="19">
        <f>D220+D221+D222</f>
        <v>4173120</v>
      </c>
      <c r="E223" s="92">
        <f>E220+E221+E222</f>
        <v>4173120</v>
      </c>
      <c r="F223" s="19">
        <f>F220+F221+F222</f>
        <v>2934402.8</v>
      </c>
      <c r="G223" s="83">
        <f t="shared" si="32"/>
        <v>70.316760601180889</v>
      </c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</row>
    <row r="224" spans="1:36" s="20" customFormat="1" ht="24" customHeight="1" x14ac:dyDescent="0.25">
      <c r="A224" s="95" t="s">
        <v>93</v>
      </c>
      <c r="B224" s="104" t="s">
        <v>11</v>
      </c>
      <c r="C224" s="55" t="s">
        <v>2</v>
      </c>
      <c r="D224" s="23">
        <v>4228488</v>
      </c>
      <c r="E224" s="19">
        <v>2392500</v>
      </c>
      <c r="F224" s="19">
        <v>2392500</v>
      </c>
      <c r="G224" s="83">
        <f t="shared" si="32"/>
        <v>100</v>
      </c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</row>
    <row r="225" spans="1:36" s="20" customFormat="1" ht="18.75" customHeight="1" x14ac:dyDescent="0.25">
      <c r="A225" s="96"/>
      <c r="B225" s="104"/>
      <c r="C225" s="55" t="s">
        <v>3</v>
      </c>
      <c r="D225" s="19">
        <v>0</v>
      </c>
      <c r="E225" s="19">
        <v>0</v>
      </c>
      <c r="F225" s="19">
        <v>0</v>
      </c>
      <c r="G225" s="83">
        <v>0</v>
      </c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</row>
    <row r="226" spans="1:36" s="20" customFormat="1" ht="30" customHeight="1" x14ac:dyDescent="0.25">
      <c r="A226" s="96"/>
      <c r="B226" s="104"/>
      <c r="C226" s="55" t="s">
        <v>4</v>
      </c>
      <c r="D226" s="19">
        <v>0</v>
      </c>
      <c r="E226" s="19">
        <v>0</v>
      </c>
      <c r="F226" s="19">
        <v>0</v>
      </c>
      <c r="G226" s="83">
        <v>0</v>
      </c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</row>
    <row r="227" spans="1:36" s="20" customFormat="1" ht="87.75" customHeight="1" x14ac:dyDescent="0.25">
      <c r="A227" s="97"/>
      <c r="B227" s="104"/>
      <c r="C227" s="55" t="s">
        <v>6</v>
      </c>
      <c r="D227" s="19">
        <f>D224+D225+D226</f>
        <v>4228488</v>
      </c>
      <c r="E227" s="19">
        <f>E224+E225+E226</f>
        <v>2392500</v>
      </c>
      <c r="F227" s="19">
        <f t="shared" ref="F227" si="35">F224+F225+F226</f>
        <v>2392500</v>
      </c>
      <c r="G227" s="83">
        <f t="shared" si="32"/>
        <v>100</v>
      </c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</row>
    <row r="228" spans="1:36" s="20" customFormat="1" ht="26.25" customHeight="1" x14ac:dyDescent="0.25">
      <c r="A228" s="105" t="s">
        <v>19</v>
      </c>
      <c r="B228" s="104" t="s">
        <v>11</v>
      </c>
      <c r="C228" s="57" t="s">
        <v>2</v>
      </c>
      <c r="D228" s="23">
        <v>4228488</v>
      </c>
      <c r="E228" s="19">
        <v>6620988</v>
      </c>
      <c r="F228" s="19">
        <v>6620988</v>
      </c>
      <c r="G228" s="83">
        <f t="shared" si="32"/>
        <v>100</v>
      </c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</row>
    <row r="229" spans="1:36" s="20" customFormat="1" ht="23.25" customHeight="1" x14ac:dyDescent="0.25">
      <c r="A229" s="106"/>
      <c r="B229" s="104"/>
      <c r="C229" s="57" t="s">
        <v>3</v>
      </c>
      <c r="D229" s="19">
        <v>0</v>
      </c>
      <c r="E229" s="19">
        <v>0</v>
      </c>
      <c r="F229" s="19">
        <v>0</v>
      </c>
      <c r="G229" s="83">
        <v>0</v>
      </c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</row>
    <row r="230" spans="1:36" s="20" customFormat="1" ht="32.25" customHeight="1" x14ac:dyDescent="0.25">
      <c r="A230" s="106"/>
      <c r="B230" s="104"/>
      <c r="C230" s="57" t="s">
        <v>4</v>
      </c>
      <c r="D230" s="19">
        <v>0</v>
      </c>
      <c r="E230" s="19">
        <v>0</v>
      </c>
      <c r="F230" s="19">
        <v>0</v>
      </c>
      <c r="G230" s="83">
        <v>0</v>
      </c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</row>
    <row r="231" spans="1:36" s="20" customFormat="1" ht="44.25" customHeight="1" x14ac:dyDescent="0.25">
      <c r="A231" s="107"/>
      <c r="B231" s="104"/>
      <c r="C231" s="57" t="s">
        <v>6</v>
      </c>
      <c r="D231" s="19">
        <f>D228+D229+D230</f>
        <v>4228488</v>
      </c>
      <c r="E231" s="19">
        <f t="shared" ref="E231:F231" si="36">E228+E229+E230</f>
        <v>6620988</v>
      </c>
      <c r="F231" s="19">
        <f t="shared" si="36"/>
        <v>6620988</v>
      </c>
      <c r="G231" s="83">
        <f t="shared" si="32"/>
        <v>100</v>
      </c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</row>
    <row r="232" spans="1:36" s="20" customFormat="1" ht="29.25" customHeight="1" x14ac:dyDescent="0.25">
      <c r="A232" s="101" t="s">
        <v>98</v>
      </c>
      <c r="B232" s="104" t="s">
        <v>11</v>
      </c>
      <c r="C232" s="10" t="s">
        <v>2</v>
      </c>
      <c r="D232" s="31">
        <v>29000</v>
      </c>
      <c r="E232" s="31">
        <v>29000</v>
      </c>
      <c r="F232" s="73">
        <v>7000</v>
      </c>
      <c r="G232" s="83">
        <f t="shared" si="32"/>
        <v>24.137931034482758</v>
      </c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</row>
    <row r="233" spans="1:36" s="20" customFormat="1" ht="28.5" customHeight="1" x14ac:dyDescent="0.25">
      <c r="A233" s="102"/>
      <c r="B233" s="104"/>
      <c r="C233" s="10" t="s">
        <v>3</v>
      </c>
      <c r="D233" s="23">
        <v>0</v>
      </c>
      <c r="E233" s="19">
        <v>0</v>
      </c>
      <c r="F233" s="19">
        <v>0</v>
      </c>
      <c r="G233" s="83">
        <v>0</v>
      </c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</row>
    <row r="234" spans="1:36" s="20" customFormat="1" ht="36" customHeight="1" x14ac:dyDescent="0.25">
      <c r="A234" s="102"/>
      <c r="B234" s="104"/>
      <c r="C234" s="10" t="s">
        <v>4</v>
      </c>
      <c r="D234" s="19">
        <v>0</v>
      </c>
      <c r="E234" s="19">
        <v>0</v>
      </c>
      <c r="F234" s="19">
        <v>0</v>
      </c>
      <c r="G234" s="83">
        <v>0</v>
      </c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</row>
    <row r="235" spans="1:36" s="20" customFormat="1" ht="138" customHeight="1" x14ac:dyDescent="0.25">
      <c r="A235" s="103"/>
      <c r="B235" s="104"/>
      <c r="C235" s="10" t="s">
        <v>6</v>
      </c>
      <c r="D235" s="24">
        <f>D232+D233+D234</f>
        <v>29000</v>
      </c>
      <c r="E235" s="19">
        <f>E232+E233+E234</f>
        <v>29000</v>
      </c>
      <c r="F235" s="19">
        <f>F232+F233+F234</f>
        <v>7000</v>
      </c>
      <c r="G235" s="83">
        <f t="shared" si="32"/>
        <v>24.137931034482758</v>
      </c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</row>
    <row r="236" spans="1:36" s="20" customFormat="1" ht="17.25" customHeight="1" x14ac:dyDescent="0.25">
      <c r="A236" s="95" t="s">
        <v>92</v>
      </c>
      <c r="B236" s="104" t="s">
        <v>11</v>
      </c>
      <c r="C236" s="10" t="s">
        <v>2</v>
      </c>
      <c r="D236" s="19">
        <f>188307.41+379988.59</f>
        <v>568296</v>
      </c>
      <c r="E236" s="19">
        <f>188307.41+379988.59</f>
        <v>568296</v>
      </c>
      <c r="F236" s="19">
        <f t="shared" ref="F236" si="37">188307.41+379988.59</f>
        <v>568296</v>
      </c>
      <c r="G236" s="83">
        <f t="shared" si="32"/>
        <v>100</v>
      </c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</row>
    <row r="237" spans="1:36" s="20" customFormat="1" ht="15" customHeight="1" x14ac:dyDescent="0.25">
      <c r="A237" s="96"/>
      <c r="B237" s="104"/>
      <c r="C237" s="10" t="s">
        <v>3</v>
      </c>
      <c r="D237" s="19">
        <v>227318.39999999999</v>
      </c>
      <c r="E237" s="19">
        <v>227318.39999999999</v>
      </c>
      <c r="F237" s="19">
        <v>227318.39999999999</v>
      </c>
      <c r="G237" s="83">
        <f t="shared" si="32"/>
        <v>100</v>
      </c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</row>
    <row r="238" spans="1:36" s="20" customFormat="1" ht="32.25" customHeight="1" x14ac:dyDescent="0.25">
      <c r="A238" s="96"/>
      <c r="B238" s="104"/>
      <c r="C238" s="10" t="s">
        <v>4</v>
      </c>
      <c r="D238" s="19">
        <v>0</v>
      </c>
      <c r="E238" s="19">
        <v>0</v>
      </c>
      <c r="F238" s="19">
        <v>0</v>
      </c>
      <c r="G238" s="83">
        <v>0</v>
      </c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</row>
    <row r="239" spans="1:36" s="20" customFormat="1" ht="47.25" customHeight="1" x14ac:dyDescent="0.25">
      <c r="A239" s="97"/>
      <c r="B239" s="104"/>
      <c r="C239" s="11" t="s">
        <v>6</v>
      </c>
      <c r="D239" s="24">
        <f>D236+D237+D238</f>
        <v>795614.4</v>
      </c>
      <c r="E239" s="24">
        <f>E236+E237+E238</f>
        <v>795614.4</v>
      </c>
      <c r="F239" s="19">
        <f>F236+F237+F238</f>
        <v>795614.4</v>
      </c>
      <c r="G239" s="83">
        <f t="shared" si="32"/>
        <v>100</v>
      </c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</row>
    <row r="240" spans="1:36" s="20" customFormat="1" ht="18" customHeight="1" x14ac:dyDescent="0.25">
      <c r="A240" s="111" t="s">
        <v>79</v>
      </c>
      <c r="B240" s="117" t="s">
        <v>11</v>
      </c>
      <c r="C240" s="9" t="s">
        <v>2</v>
      </c>
      <c r="D240" s="16">
        <f t="shared" ref="D240:F242" si="38">D244+D248+D252</f>
        <v>39112</v>
      </c>
      <c r="E240" s="63">
        <f t="shared" si="38"/>
        <v>38884</v>
      </c>
      <c r="F240" s="16">
        <f t="shared" si="38"/>
        <v>38884</v>
      </c>
      <c r="G240" s="79">
        <f t="shared" si="32"/>
        <v>100</v>
      </c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</row>
    <row r="241" spans="1:80" s="20" customFormat="1" ht="16.5" customHeight="1" x14ac:dyDescent="0.25">
      <c r="A241" s="112"/>
      <c r="B241" s="117"/>
      <c r="C241" s="9" t="s">
        <v>3</v>
      </c>
      <c r="D241" s="16">
        <f t="shared" si="38"/>
        <v>11964497.91</v>
      </c>
      <c r="E241" s="63">
        <f t="shared" si="38"/>
        <v>15191288.25</v>
      </c>
      <c r="F241" s="16">
        <f t="shared" si="38"/>
        <v>12293688.43</v>
      </c>
      <c r="G241" s="79">
        <f t="shared" si="32"/>
        <v>80.92591113857641</v>
      </c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</row>
    <row r="242" spans="1:80" s="20" customFormat="1" ht="33" customHeight="1" x14ac:dyDescent="0.25">
      <c r="A242" s="112"/>
      <c r="B242" s="117"/>
      <c r="C242" s="9" t="s">
        <v>4</v>
      </c>
      <c r="D242" s="16">
        <f t="shared" si="38"/>
        <v>0</v>
      </c>
      <c r="E242" s="63">
        <f t="shared" si="38"/>
        <v>0</v>
      </c>
      <c r="F242" s="16">
        <f t="shared" si="38"/>
        <v>0</v>
      </c>
      <c r="G242" s="79">
        <v>0</v>
      </c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</row>
    <row r="243" spans="1:80" s="20" customFormat="1" ht="30.75" customHeight="1" x14ac:dyDescent="0.25">
      <c r="A243" s="113"/>
      <c r="B243" s="117"/>
      <c r="C243" s="9" t="s">
        <v>6</v>
      </c>
      <c r="D243" s="16">
        <f>D240+D241+D242</f>
        <v>12003609.91</v>
      </c>
      <c r="E243" s="63">
        <f>E240+E241+E242</f>
        <v>15230172.25</v>
      </c>
      <c r="F243" s="16">
        <f>F240+F241+F242</f>
        <v>12332572.43</v>
      </c>
      <c r="G243" s="79">
        <f t="shared" si="32"/>
        <v>80.974609003519319</v>
      </c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</row>
    <row r="244" spans="1:80" s="20" customFormat="1" ht="18.75" customHeight="1" x14ac:dyDescent="0.25">
      <c r="A244" s="95" t="s">
        <v>26</v>
      </c>
      <c r="B244" s="104" t="s">
        <v>43</v>
      </c>
      <c r="C244" s="10" t="s">
        <v>2</v>
      </c>
      <c r="D244" s="19">
        <v>0</v>
      </c>
      <c r="E244" s="19">
        <v>0</v>
      </c>
      <c r="F244" s="19">
        <v>0</v>
      </c>
      <c r="G244" s="83">
        <v>0</v>
      </c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</row>
    <row r="245" spans="1:80" s="20" customFormat="1" ht="18.75" customHeight="1" x14ac:dyDescent="0.25">
      <c r="A245" s="96"/>
      <c r="B245" s="104"/>
      <c r="C245" s="10" t="s">
        <v>3</v>
      </c>
      <c r="D245" s="23">
        <v>9479249</v>
      </c>
      <c r="E245" s="23">
        <v>12752544.5</v>
      </c>
      <c r="F245" s="73">
        <v>9907724</v>
      </c>
      <c r="G245" s="83">
        <f t="shared" si="32"/>
        <v>77.692134303079669</v>
      </c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</row>
    <row r="246" spans="1:80" s="20" customFormat="1" ht="29.25" customHeight="1" x14ac:dyDescent="0.25">
      <c r="A246" s="96"/>
      <c r="B246" s="104"/>
      <c r="C246" s="10" t="s">
        <v>4</v>
      </c>
      <c r="D246" s="19">
        <v>0</v>
      </c>
      <c r="E246" s="19">
        <v>0</v>
      </c>
      <c r="F246" s="19">
        <v>0</v>
      </c>
      <c r="G246" s="83">
        <v>0</v>
      </c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</row>
    <row r="247" spans="1:80" s="20" customFormat="1" ht="29.25" customHeight="1" x14ac:dyDescent="0.25">
      <c r="A247" s="97"/>
      <c r="B247" s="104"/>
      <c r="C247" s="10" t="s">
        <v>6</v>
      </c>
      <c r="D247" s="19">
        <f>D244+D245+D246</f>
        <v>9479249</v>
      </c>
      <c r="E247" s="19">
        <f>E244+E245+E246</f>
        <v>12752544.5</v>
      </c>
      <c r="F247" s="19">
        <f>F244+F245+F246</f>
        <v>9907724</v>
      </c>
      <c r="G247" s="83">
        <f t="shared" si="32"/>
        <v>77.692134303079669</v>
      </c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</row>
    <row r="248" spans="1:80" s="20" customFormat="1" ht="18" customHeight="1" x14ac:dyDescent="0.25">
      <c r="A248" s="95" t="s">
        <v>27</v>
      </c>
      <c r="B248" s="104" t="s">
        <v>33</v>
      </c>
      <c r="C248" s="10" t="s">
        <v>2</v>
      </c>
      <c r="D248" s="19">
        <v>0</v>
      </c>
      <c r="E248" s="19">
        <v>0</v>
      </c>
      <c r="F248" s="19">
        <v>0</v>
      </c>
      <c r="G248" s="83">
        <v>0</v>
      </c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</row>
    <row r="249" spans="1:80" s="20" customFormat="1" ht="19.5" customHeight="1" x14ac:dyDescent="0.25">
      <c r="A249" s="96"/>
      <c r="B249" s="104"/>
      <c r="C249" s="10" t="s">
        <v>3</v>
      </c>
      <c r="D249" s="23">
        <v>2482305</v>
      </c>
      <c r="E249" s="48">
        <v>2435817</v>
      </c>
      <c r="F249" s="73">
        <v>2383037.6800000002</v>
      </c>
      <c r="G249" s="83">
        <f t="shared" si="32"/>
        <v>97.833198470985309</v>
      </c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</row>
    <row r="250" spans="1:80" s="20" customFormat="1" ht="29.25" customHeight="1" x14ac:dyDescent="0.25">
      <c r="A250" s="96"/>
      <c r="B250" s="104"/>
      <c r="C250" s="10" t="s">
        <v>4</v>
      </c>
      <c r="D250" s="19">
        <v>0</v>
      </c>
      <c r="E250" s="19">
        <v>0</v>
      </c>
      <c r="F250" s="19">
        <v>0</v>
      </c>
      <c r="G250" s="83">
        <v>0</v>
      </c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</row>
    <row r="251" spans="1:80" s="20" customFormat="1" ht="29.25" customHeight="1" x14ac:dyDescent="0.25">
      <c r="A251" s="97"/>
      <c r="B251" s="104"/>
      <c r="C251" s="10" t="s">
        <v>6</v>
      </c>
      <c r="D251" s="19">
        <f>D248+D249+D250</f>
        <v>2482305</v>
      </c>
      <c r="E251" s="19">
        <f>E248+E249+E250</f>
        <v>2435817</v>
      </c>
      <c r="F251" s="19">
        <f>F248+F249+F250</f>
        <v>2383037.6800000002</v>
      </c>
      <c r="G251" s="83">
        <f t="shared" si="32"/>
        <v>97.833198470985309</v>
      </c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</row>
    <row r="252" spans="1:80" s="20" customFormat="1" ht="29.25" customHeight="1" x14ac:dyDescent="0.25">
      <c r="A252" s="95" t="s">
        <v>59</v>
      </c>
      <c r="B252" s="104" t="s">
        <v>33</v>
      </c>
      <c r="C252" s="10" t="s">
        <v>2</v>
      </c>
      <c r="D252" s="19">
        <f>36765.28+2346.72</f>
        <v>39112</v>
      </c>
      <c r="E252" s="19">
        <f>36765.28+2346.72-228</f>
        <v>38884</v>
      </c>
      <c r="F252" s="19">
        <f>36765.28+2346.72-228</f>
        <v>38884</v>
      </c>
      <c r="G252" s="83">
        <f t="shared" si="32"/>
        <v>100</v>
      </c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</row>
    <row r="253" spans="1:80" s="20" customFormat="1" ht="29.25" customHeight="1" x14ac:dyDescent="0.25">
      <c r="A253" s="96"/>
      <c r="B253" s="104"/>
      <c r="C253" s="10" t="s">
        <v>3</v>
      </c>
      <c r="D253" s="19">
        <v>2943.91</v>
      </c>
      <c r="E253" s="19">
        <v>2926.75</v>
      </c>
      <c r="F253" s="19">
        <v>2926.75</v>
      </c>
      <c r="G253" s="83">
        <f t="shared" si="32"/>
        <v>100</v>
      </c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</row>
    <row r="254" spans="1:80" s="20" customFormat="1" ht="29.25" customHeight="1" x14ac:dyDescent="0.25">
      <c r="A254" s="96"/>
      <c r="B254" s="104"/>
      <c r="C254" s="10" t="s">
        <v>4</v>
      </c>
      <c r="D254" s="19">
        <v>0</v>
      </c>
      <c r="E254" s="19">
        <v>0</v>
      </c>
      <c r="F254" s="19">
        <v>0</v>
      </c>
      <c r="G254" s="83">
        <v>0</v>
      </c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</row>
    <row r="255" spans="1:80" s="20" customFormat="1" ht="37.5" customHeight="1" x14ac:dyDescent="0.25">
      <c r="A255" s="97"/>
      <c r="B255" s="104"/>
      <c r="C255" s="10" t="s">
        <v>6</v>
      </c>
      <c r="D255" s="19">
        <f>D252+D253+D254</f>
        <v>42055.91</v>
      </c>
      <c r="E255" s="19">
        <f>E252+E253+E254</f>
        <v>41810.75</v>
      </c>
      <c r="F255" s="19">
        <f>F252+F253+F254</f>
        <v>41810.75</v>
      </c>
      <c r="G255" s="83">
        <f t="shared" si="32"/>
        <v>100</v>
      </c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</row>
    <row r="256" spans="1:80" s="34" customFormat="1" ht="18" customHeight="1" x14ac:dyDescent="0.25">
      <c r="A256" s="119" t="s">
        <v>80</v>
      </c>
      <c r="B256" s="117" t="s">
        <v>36</v>
      </c>
      <c r="C256" s="9" t="s">
        <v>2</v>
      </c>
      <c r="D256" s="16">
        <f>D260+D264+D268</f>
        <v>0</v>
      </c>
      <c r="E256" s="63">
        <f>E260+E264+E268</f>
        <v>19800000</v>
      </c>
      <c r="F256" s="16">
        <f>F260+F264+F268</f>
        <v>19800000</v>
      </c>
      <c r="G256" s="79">
        <f t="shared" si="32"/>
        <v>100</v>
      </c>
      <c r="H256" s="61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33"/>
      <c r="BM256" s="33"/>
      <c r="BN256" s="33"/>
      <c r="BO256" s="33"/>
      <c r="BP256" s="33"/>
      <c r="BQ256" s="33"/>
      <c r="BR256" s="33"/>
      <c r="BS256" s="33"/>
      <c r="BT256" s="33"/>
      <c r="BU256" s="33"/>
      <c r="BV256" s="33"/>
      <c r="BW256" s="33"/>
      <c r="BX256" s="33"/>
      <c r="BY256" s="33"/>
      <c r="BZ256" s="33"/>
      <c r="CA256" s="33"/>
      <c r="CB256" s="33"/>
    </row>
    <row r="257" spans="1:80" s="34" customFormat="1" ht="19.5" customHeight="1" x14ac:dyDescent="0.25">
      <c r="A257" s="119"/>
      <c r="B257" s="117"/>
      <c r="C257" s="9" t="s">
        <v>3</v>
      </c>
      <c r="D257" s="16">
        <f>D261+D269+D265</f>
        <v>19080527</v>
      </c>
      <c r="E257" s="63">
        <f>E261+E265+E269</f>
        <v>17911563</v>
      </c>
      <c r="F257" s="16">
        <f>F261+F265+F269</f>
        <v>17892563</v>
      </c>
      <c r="G257" s="79">
        <f t="shared" si="32"/>
        <v>99.893923271799352</v>
      </c>
      <c r="H257" s="61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33"/>
      <c r="BM257" s="33"/>
      <c r="BN257" s="33"/>
      <c r="BO257" s="33"/>
      <c r="BP257" s="33"/>
      <c r="BQ257" s="33"/>
      <c r="BR257" s="33"/>
      <c r="BS257" s="33"/>
      <c r="BT257" s="33"/>
      <c r="BU257" s="33"/>
      <c r="BV257" s="33"/>
      <c r="BW257" s="33"/>
      <c r="BX257" s="33"/>
      <c r="BY257" s="33"/>
      <c r="BZ257" s="33"/>
      <c r="CA257" s="33"/>
      <c r="CB257" s="33"/>
    </row>
    <row r="258" spans="1:80" s="34" customFormat="1" ht="32.25" customHeight="1" x14ac:dyDescent="0.25">
      <c r="A258" s="119"/>
      <c r="B258" s="117"/>
      <c r="C258" s="9" t="s">
        <v>4</v>
      </c>
      <c r="D258" s="16">
        <f>D262</f>
        <v>0</v>
      </c>
      <c r="E258" s="63">
        <f t="shared" ref="E258:F258" si="39">E262</f>
        <v>0</v>
      </c>
      <c r="F258" s="16">
        <f t="shared" si="39"/>
        <v>0</v>
      </c>
      <c r="G258" s="79">
        <v>0</v>
      </c>
      <c r="H258" s="61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33"/>
      <c r="BM258" s="33"/>
      <c r="BN258" s="33"/>
      <c r="BO258" s="33"/>
      <c r="BP258" s="33"/>
      <c r="BQ258" s="33"/>
      <c r="BR258" s="33"/>
      <c r="BS258" s="33"/>
      <c r="BT258" s="33"/>
      <c r="BU258" s="33"/>
      <c r="BV258" s="33"/>
      <c r="BW258" s="33"/>
      <c r="BX258" s="33"/>
      <c r="BY258" s="33"/>
      <c r="BZ258" s="33"/>
      <c r="CA258" s="33"/>
      <c r="CB258" s="33"/>
    </row>
    <row r="259" spans="1:80" s="34" customFormat="1" ht="30" customHeight="1" x14ac:dyDescent="0.25">
      <c r="A259" s="119"/>
      <c r="B259" s="117"/>
      <c r="C259" s="9" t="s">
        <v>6</v>
      </c>
      <c r="D259" s="16">
        <f>D256+D257+D258</f>
        <v>19080527</v>
      </c>
      <c r="E259" s="67">
        <f t="shared" ref="E259:F259" si="40">E256+E257+E258</f>
        <v>37711563</v>
      </c>
      <c r="F259" s="54">
        <f t="shared" si="40"/>
        <v>37692563</v>
      </c>
      <c r="G259" s="79">
        <f t="shared" si="32"/>
        <v>99.949617574853633</v>
      </c>
      <c r="H259" s="61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33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33"/>
      <c r="BM259" s="33"/>
      <c r="BN259" s="33"/>
      <c r="BO259" s="33"/>
      <c r="BP259" s="33"/>
      <c r="BQ259" s="33"/>
      <c r="BR259" s="33"/>
      <c r="BS259" s="33"/>
      <c r="BT259" s="33"/>
      <c r="BU259" s="33"/>
      <c r="BV259" s="33"/>
      <c r="BW259" s="33"/>
      <c r="BX259" s="33"/>
      <c r="BY259" s="33"/>
      <c r="BZ259" s="33"/>
      <c r="CA259" s="33"/>
      <c r="CB259" s="33"/>
    </row>
    <row r="260" spans="1:80" s="20" customFormat="1" ht="17.25" customHeight="1" x14ac:dyDescent="0.25">
      <c r="A260" s="95" t="s">
        <v>44</v>
      </c>
      <c r="B260" s="95" t="s">
        <v>25</v>
      </c>
      <c r="C260" s="12" t="s">
        <v>2</v>
      </c>
      <c r="D260" s="35">
        <v>0</v>
      </c>
      <c r="E260" s="35">
        <v>0</v>
      </c>
      <c r="F260" s="19">
        <v>0</v>
      </c>
      <c r="G260" s="83">
        <v>0</v>
      </c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</row>
    <row r="261" spans="1:80" s="20" customFormat="1" ht="18.75" customHeight="1" x14ac:dyDescent="0.25">
      <c r="A261" s="96"/>
      <c r="B261" s="96"/>
      <c r="C261" s="10" t="s">
        <v>3</v>
      </c>
      <c r="D261" s="19">
        <v>19080527</v>
      </c>
      <c r="E261" s="19">
        <v>17578563</v>
      </c>
      <c r="F261" s="19">
        <v>17578563</v>
      </c>
      <c r="G261" s="83">
        <f t="shared" ref="G261:G275" si="41">F261/E261*100</f>
        <v>100</v>
      </c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</row>
    <row r="262" spans="1:80" s="20" customFormat="1" ht="30.75" customHeight="1" x14ac:dyDescent="0.25">
      <c r="A262" s="96"/>
      <c r="B262" s="96"/>
      <c r="C262" s="10" t="s">
        <v>4</v>
      </c>
      <c r="D262" s="19">
        <v>0</v>
      </c>
      <c r="E262" s="19">
        <v>0</v>
      </c>
      <c r="F262" s="19">
        <v>0</v>
      </c>
      <c r="G262" s="83">
        <v>0</v>
      </c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</row>
    <row r="263" spans="1:80" s="20" customFormat="1" ht="40.5" customHeight="1" x14ac:dyDescent="0.25">
      <c r="A263" s="97"/>
      <c r="B263" s="97"/>
      <c r="C263" s="51" t="s">
        <v>6</v>
      </c>
      <c r="D263" s="24">
        <f>D260+D261+D262</f>
        <v>19080527</v>
      </c>
      <c r="E263" s="24">
        <f>E260+E261+E262</f>
        <v>17578563</v>
      </c>
      <c r="F263" s="19">
        <f>F260+F261+F262</f>
        <v>17578563</v>
      </c>
      <c r="G263" s="83">
        <f t="shared" si="41"/>
        <v>100</v>
      </c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</row>
    <row r="264" spans="1:80" s="20" customFormat="1" ht="24.75" customHeight="1" x14ac:dyDescent="0.25">
      <c r="A264" s="95" t="s">
        <v>90</v>
      </c>
      <c r="B264" s="95" t="s">
        <v>25</v>
      </c>
      <c r="C264" s="53" t="s">
        <v>2</v>
      </c>
      <c r="D264" s="24">
        <v>0</v>
      </c>
      <c r="E264" s="24">
        <v>19800000</v>
      </c>
      <c r="F264" s="24">
        <v>19800000</v>
      </c>
      <c r="G264" s="83">
        <f t="shared" si="41"/>
        <v>100</v>
      </c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</row>
    <row r="265" spans="1:80" s="20" customFormat="1" ht="24.75" customHeight="1" x14ac:dyDescent="0.25">
      <c r="A265" s="96"/>
      <c r="B265" s="96"/>
      <c r="C265" s="51" t="s">
        <v>3</v>
      </c>
      <c r="D265" s="24">
        <v>0</v>
      </c>
      <c r="E265" s="24">
        <v>200000</v>
      </c>
      <c r="F265" s="24">
        <v>200000</v>
      </c>
      <c r="G265" s="83">
        <f t="shared" si="41"/>
        <v>100</v>
      </c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</row>
    <row r="266" spans="1:80" s="20" customFormat="1" ht="32.25" customHeight="1" x14ac:dyDescent="0.25">
      <c r="A266" s="96"/>
      <c r="B266" s="96"/>
      <c r="C266" s="51" t="s">
        <v>4</v>
      </c>
      <c r="D266" s="24">
        <v>0</v>
      </c>
      <c r="E266" s="24">
        <v>0</v>
      </c>
      <c r="F266" s="19">
        <v>0</v>
      </c>
      <c r="G266" s="83">
        <v>0</v>
      </c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</row>
    <row r="267" spans="1:80" s="20" customFormat="1" ht="125.25" customHeight="1" x14ac:dyDescent="0.25">
      <c r="A267" s="97"/>
      <c r="B267" s="97"/>
      <c r="C267" s="52" t="s">
        <v>6</v>
      </c>
      <c r="D267" s="24">
        <f>D264+D265+D266</f>
        <v>0</v>
      </c>
      <c r="E267" s="24">
        <f>E264+E265+E266</f>
        <v>20000000</v>
      </c>
      <c r="F267" s="19">
        <f t="shared" ref="F267" si="42">F264+F265+F266</f>
        <v>20000000</v>
      </c>
      <c r="G267" s="83">
        <f t="shared" si="41"/>
        <v>100</v>
      </c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</row>
    <row r="268" spans="1:80" s="20" customFormat="1" ht="20.25" customHeight="1" x14ac:dyDescent="0.25">
      <c r="A268" s="105" t="s">
        <v>87</v>
      </c>
      <c r="B268" s="120" t="s">
        <v>25</v>
      </c>
      <c r="C268" s="46" t="s">
        <v>2</v>
      </c>
      <c r="D268" s="24">
        <v>0</v>
      </c>
      <c r="E268" s="24">
        <v>0</v>
      </c>
      <c r="F268" s="19">
        <v>0</v>
      </c>
      <c r="G268" s="83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</row>
    <row r="269" spans="1:80" s="20" customFormat="1" ht="20.25" customHeight="1" x14ac:dyDescent="0.25">
      <c r="A269" s="106"/>
      <c r="B269" s="121"/>
      <c r="C269" s="46" t="s">
        <v>3</v>
      </c>
      <c r="D269" s="24">
        <v>0</v>
      </c>
      <c r="E269" s="24">
        <v>133000</v>
      </c>
      <c r="F269" s="84">
        <v>114000</v>
      </c>
      <c r="G269" s="83">
        <f t="shared" si="41"/>
        <v>85.714285714285708</v>
      </c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</row>
    <row r="270" spans="1:80" s="20" customFormat="1" ht="31.5" customHeight="1" x14ac:dyDescent="0.25">
      <c r="A270" s="106"/>
      <c r="B270" s="121"/>
      <c r="C270" s="46" t="s">
        <v>4</v>
      </c>
      <c r="D270" s="24">
        <v>0</v>
      </c>
      <c r="E270" s="24">
        <v>0</v>
      </c>
      <c r="F270" s="19">
        <v>0</v>
      </c>
      <c r="G270" s="83">
        <v>0</v>
      </c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</row>
    <row r="271" spans="1:80" s="20" customFormat="1" ht="31.5" customHeight="1" x14ac:dyDescent="0.25">
      <c r="A271" s="107"/>
      <c r="B271" s="122"/>
      <c r="C271" s="47" t="s">
        <v>6</v>
      </c>
      <c r="D271" s="24">
        <f>D268+D269+D270</f>
        <v>0</v>
      </c>
      <c r="E271" s="24">
        <f>E268+E269+E270</f>
        <v>133000</v>
      </c>
      <c r="F271" s="19">
        <f t="shared" ref="F271" si="43">F268+F269+F270</f>
        <v>114000</v>
      </c>
      <c r="G271" s="83">
        <f t="shared" si="41"/>
        <v>85.714285714285708</v>
      </c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</row>
    <row r="272" spans="1:80" s="38" customFormat="1" x14ac:dyDescent="0.25">
      <c r="A272" s="114" t="s">
        <v>9</v>
      </c>
      <c r="B272" s="118"/>
      <c r="C272" s="14" t="s">
        <v>2</v>
      </c>
      <c r="D272" s="37">
        <f t="shared" ref="D272:F273" si="44">D8+D84+D104+D144+D204+D240+D256+D64</f>
        <v>276681269.25999999</v>
      </c>
      <c r="E272" s="68">
        <f t="shared" si="44"/>
        <v>821825065.45999992</v>
      </c>
      <c r="F272" s="37">
        <f t="shared" si="44"/>
        <v>632987580.75999999</v>
      </c>
      <c r="G272" s="82">
        <f t="shared" si="41"/>
        <v>77.022179946008094</v>
      </c>
    </row>
    <row r="273" spans="1:7" s="38" customFormat="1" x14ac:dyDescent="0.25">
      <c r="A273" s="115"/>
      <c r="B273" s="118"/>
      <c r="C273" s="14" t="s">
        <v>3</v>
      </c>
      <c r="D273" s="37">
        <f t="shared" si="44"/>
        <v>144267865.94</v>
      </c>
      <c r="E273" s="68">
        <f t="shared" si="44"/>
        <v>156212720.69</v>
      </c>
      <c r="F273" s="37">
        <f t="shared" si="44"/>
        <v>148350594.18000001</v>
      </c>
      <c r="G273" s="82">
        <f t="shared" si="41"/>
        <v>94.967038231411266</v>
      </c>
    </row>
    <row r="274" spans="1:7" s="38" customFormat="1" ht="31.5" x14ac:dyDescent="0.25">
      <c r="A274" s="115"/>
      <c r="B274" s="118"/>
      <c r="C274" s="36" t="s">
        <v>4</v>
      </c>
      <c r="D274" s="39">
        <f>D10+D86+D106+D206+D242+D258+D66</f>
        <v>0</v>
      </c>
      <c r="E274" s="69">
        <f>E10+E86+E106+E206+E242+E258+E66</f>
        <v>0</v>
      </c>
      <c r="F274" s="37">
        <f>F10+F86+F106+F206+F242+F258+F66</f>
        <v>0</v>
      </c>
      <c r="G274" s="82">
        <v>0</v>
      </c>
    </row>
    <row r="275" spans="1:7" s="38" customFormat="1" ht="18.75" customHeight="1" x14ac:dyDescent="0.25">
      <c r="A275" s="116"/>
      <c r="B275" s="118"/>
      <c r="C275" s="14" t="s">
        <v>12</v>
      </c>
      <c r="D275" s="37">
        <f>D272+D273+D274</f>
        <v>420949135.19999999</v>
      </c>
      <c r="E275" s="68">
        <f t="shared" ref="E275:F275" si="45">E272+E273+E274</f>
        <v>978037786.14999986</v>
      </c>
      <c r="F275" s="37">
        <f t="shared" si="45"/>
        <v>781338174.94000006</v>
      </c>
      <c r="G275" s="82">
        <f t="shared" si="41"/>
        <v>79.888342352875881</v>
      </c>
    </row>
    <row r="276" spans="1:7" x14ac:dyDescent="0.25">
      <c r="G276" s="62"/>
    </row>
    <row r="277" spans="1:7" x14ac:dyDescent="0.25">
      <c r="G277" s="62"/>
    </row>
    <row r="278" spans="1:7" x14ac:dyDescent="0.25">
      <c r="G278" s="62"/>
    </row>
    <row r="279" spans="1:7" x14ac:dyDescent="0.25">
      <c r="D279" s="5"/>
      <c r="E279" s="5"/>
      <c r="F279" s="5"/>
      <c r="G279" s="62"/>
    </row>
    <row r="280" spans="1:7" x14ac:dyDescent="0.25">
      <c r="G280" s="62"/>
    </row>
  </sheetData>
  <mergeCells count="143">
    <mergeCell ref="B100:B103"/>
    <mergeCell ref="B136:B139"/>
    <mergeCell ref="B108:B111"/>
    <mergeCell ref="B124:B127"/>
    <mergeCell ref="A128:A131"/>
    <mergeCell ref="A144:A147"/>
    <mergeCell ref="A124:A127"/>
    <mergeCell ref="A152:A155"/>
    <mergeCell ref="B152:B155"/>
    <mergeCell ref="B144:B147"/>
    <mergeCell ref="A132:A135"/>
    <mergeCell ref="B132:B135"/>
    <mergeCell ref="B112:B115"/>
    <mergeCell ref="A224:A227"/>
    <mergeCell ref="B224:B227"/>
    <mergeCell ref="B104:B107"/>
    <mergeCell ref="B140:B143"/>
    <mergeCell ref="A112:A115"/>
    <mergeCell ref="B120:B123"/>
    <mergeCell ref="B116:B119"/>
    <mergeCell ref="A104:A107"/>
    <mergeCell ref="A116:A119"/>
    <mergeCell ref="A108:A111"/>
    <mergeCell ref="A136:A139"/>
    <mergeCell ref="B128:B131"/>
    <mergeCell ref="A120:A123"/>
    <mergeCell ref="A140:A143"/>
    <mergeCell ref="B92:B95"/>
    <mergeCell ref="B24:B27"/>
    <mergeCell ref="B96:B99"/>
    <mergeCell ref="B60:B63"/>
    <mergeCell ref="B32:B35"/>
    <mergeCell ref="B84:B87"/>
    <mergeCell ref="B52:B55"/>
    <mergeCell ref="A52:A55"/>
    <mergeCell ref="A28:A31"/>
    <mergeCell ref="A24:A27"/>
    <mergeCell ref="A32:A35"/>
    <mergeCell ref="A60:A63"/>
    <mergeCell ref="A88:A91"/>
    <mergeCell ref="B88:B91"/>
    <mergeCell ref="B44:B47"/>
    <mergeCell ref="B72:B75"/>
    <mergeCell ref="D1:G1"/>
    <mergeCell ref="D2:G2"/>
    <mergeCell ref="D3:G3"/>
    <mergeCell ref="A4:G4"/>
    <mergeCell ref="C6:C7"/>
    <mergeCell ref="A6:A7"/>
    <mergeCell ref="A12:A15"/>
    <mergeCell ref="B8:B11"/>
    <mergeCell ref="A8:A11"/>
    <mergeCell ref="B6:B7"/>
    <mergeCell ref="B12:B15"/>
    <mergeCell ref="D6:G6"/>
    <mergeCell ref="A148:A151"/>
    <mergeCell ref="A16:A19"/>
    <mergeCell ref="B16:B19"/>
    <mergeCell ref="A20:A23"/>
    <mergeCell ref="B76:B79"/>
    <mergeCell ref="B80:B83"/>
    <mergeCell ref="B48:B51"/>
    <mergeCell ref="A64:A67"/>
    <mergeCell ref="B64:B67"/>
    <mergeCell ref="A68:A71"/>
    <mergeCell ref="B68:B71"/>
    <mergeCell ref="B56:B59"/>
    <mergeCell ref="A48:A51"/>
    <mergeCell ref="B20:B23"/>
    <mergeCell ref="B28:B31"/>
    <mergeCell ref="A40:A43"/>
    <mergeCell ref="B40:B43"/>
    <mergeCell ref="B36:B39"/>
    <mergeCell ref="A44:A47"/>
    <mergeCell ref="A92:A95"/>
    <mergeCell ref="A56:A59"/>
    <mergeCell ref="A72:A75"/>
    <mergeCell ref="A76:A79"/>
    <mergeCell ref="A80:A83"/>
    <mergeCell ref="A164:A167"/>
    <mergeCell ref="A156:A159"/>
    <mergeCell ref="A172:A175"/>
    <mergeCell ref="B164:B167"/>
    <mergeCell ref="A160:A163"/>
    <mergeCell ref="B208:B211"/>
    <mergeCell ref="A204:A207"/>
    <mergeCell ref="B156:B159"/>
    <mergeCell ref="B168:B171"/>
    <mergeCell ref="A200:A203"/>
    <mergeCell ref="B200:B203"/>
    <mergeCell ref="A196:A199"/>
    <mergeCell ref="B196:B199"/>
    <mergeCell ref="A192:A195"/>
    <mergeCell ref="A208:A211"/>
    <mergeCell ref="B172:B175"/>
    <mergeCell ref="A100:A103"/>
    <mergeCell ref="A36:A39"/>
    <mergeCell ref="A96:A99"/>
    <mergeCell ref="A84:A87"/>
    <mergeCell ref="A272:A275"/>
    <mergeCell ref="A240:A243"/>
    <mergeCell ref="A244:A247"/>
    <mergeCell ref="A236:A239"/>
    <mergeCell ref="B240:B243"/>
    <mergeCell ref="B272:B275"/>
    <mergeCell ref="A256:A259"/>
    <mergeCell ref="B256:B259"/>
    <mergeCell ref="A268:A271"/>
    <mergeCell ref="B268:B271"/>
    <mergeCell ref="A264:A267"/>
    <mergeCell ref="B264:B267"/>
    <mergeCell ref="A252:A255"/>
    <mergeCell ref="B252:B255"/>
    <mergeCell ref="B160:B163"/>
    <mergeCell ref="B184:B187"/>
    <mergeCell ref="B204:B207"/>
    <mergeCell ref="B188:B191"/>
    <mergeCell ref="A168:A171"/>
    <mergeCell ref="B148:B151"/>
    <mergeCell ref="I200:K203"/>
    <mergeCell ref="A180:A183"/>
    <mergeCell ref="A188:A191"/>
    <mergeCell ref="B176:B179"/>
    <mergeCell ref="B236:B239"/>
    <mergeCell ref="B244:B247"/>
    <mergeCell ref="B260:B263"/>
    <mergeCell ref="B248:B251"/>
    <mergeCell ref="A260:A263"/>
    <mergeCell ref="A248:A251"/>
    <mergeCell ref="B220:B223"/>
    <mergeCell ref="B212:B215"/>
    <mergeCell ref="B192:B195"/>
    <mergeCell ref="B180:B183"/>
    <mergeCell ref="A184:A187"/>
    <mergeCell ref="A176:A179"/>
    <mergeCell ref="A216:A219"/>
    <mergeCell ref="B216:B219"/>
    <mergeCell ref="B232:B235"/>
    <mergeCell ref="A212:A215"/>
    <mergeCell ref="A220:A223"/>
    <mergeCell ref="A232:A235"/>
    <mergeCell ref="A228:A231"/>
    <mergeCell ref="B228:B231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2023-11-02T13:07:53Z</cp:lastPrinted>
  <dcterms:created xsi:type="dcterms:W3CDTF">2011-06-15T13:58:56Z</dcterms:created>
  <dcterms:modified xsi:type="dcterms:W3CDTF">2024-02-02T09:33:00Z</dcterms:modified>
</cp:coreProperties>
</file>