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ейскурант" sheetId="1" r:id="rId1"/>
    <sheet name="танцы" sheetId="2" r:id="rId2"/>
    <sheet name="Лист3" sheetId="3" r:id="rId3"/>
    <sheet name="Лист1" sheetId="4" r:id="rId4"/>
    <sheet name="пластилин" sheetId="5" r:id="rId5"/>
    <sheet name="Лист4" sheetId="6" r:id="rId6"/>
    <sheet name="Лист5" sheetId="7" r:id="rId7"/>
    <sheet name="театр" sheetId="8" r:id="rId8"/>
    <sheet name="Лист7" sheetId="9" r:id="rId9"/>
    <sheet name="Лист8" sheetId="10" r:id="rId10"/>
  </sheets>
  <calcPr calcId="124519"/>
</workbook>
</file>

<file path=xl/calcChain.xml><?xml version="1.0" encoding="utf-8"?>
<calcChain xmlns="http://schemas.openxmlformats.org/spreadsheetml/2006/main">
  <c r="D16" i="10"/>
  <c r="D16" i="7"/>
  <c r="D15" i="10"/>
  <c r="D17"/>
  <c r="D19"/>
  <c r="D20"/>
  <c r="C28" i="9"/>
  <c r="C29"/>
  <c r="E6"/>
  <c r="C21"/>
  <c r="C22"/>
  <c r="C6"/>
  <c r="C10"/>
  <c r="C11"/>
  <c r="B6"/>
  <c r="F6"/>
  <c r="H6"/>
  <c r="F12" i="8"/>
  <c r="G12"/>
  <c r="H12"/>
  <c r="F13"/>
  <c r="G13"/>
  <c r="H13"/>
  <c r="D15" i="7"/>
  <c r="C29" i="6"/>
  <c r="C28"/>
  <c r="C22"/>
  <c r="C6"/>
  <c r="C21"/>
  <c r="C11"/>
  <c r="C10"/>
  <c r="E6"/>
  <c r="B6"/>
  <c r="F6"/>
  <c r="H6"/>
  <c r="F12" i="5"/>
  <c r="F13"/>
  <c r="D15" i="4"/>
  <c r="C29" i="3"/>
  <c r="C28"/>
  <c r="C22"/>
  <c r="C6"/>
  <c r="C21"/>
  <c r="C11"/>
  <c r="B6"/>
  <c r="F6"/>
  <c r="H6"/>
  <c r="C10"/>
  <c r="E6"/>
  <c r="F12" i="2"/>
  <c r="F13"/>
  <c r="D16" i="4"/>
  <c r="D17"/>
  <c r="D19"/>
  <c r="D20"/>
  <c r="D17" i="7"/>
  <c r="G13" i="5"/>
  <c r="H13"/>
  <c r="G12"/>
  <c r="H12"/>
  <c r="G13" i="2"/>
  <c r="H13"/>
  <c r="G12"/>
  <c r="H12"/>
  <c r="D19" i="7"/>
  <c r="D20"/>
</calcChain>
</file>

<file path=xl/comments1.xml><?xml version="1.0" encoding="utf-8"?>
<comments xmlns="http://schemas.openxmlformats.org/spreadsheetml/2006/main">
  <authors>
    <author>Автор</author>
  </authors>
  <commentList>
    <comment ref="D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D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D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<sst xmlns="http://schemas.openxmlformats.org/spreadsheetml/2006/main" count="249" uniqueCount="88">
  <si>
    <t>№ п/п</t>
  </si>
  <si>
    <t>Наименование платной услуги</t>
  </si>
  <si>
    <t>Периодичность</t>
  </si>
  <si>
    <t>Цена 1 занятия, руб.</t>
  </si>
  <si>
    <t>1.</t>
  </si>
  <si>
    <t>2.</t>
  </si>
  <si>
    <t>3.</t>
  </si>
  <si>
    <t>Главный бухгалтер</t>
  </si>
  <si>
    <t>Л.П. Никишаева</t>
  </si>
  <si>
    <t>Е.В. Новикова</t>
  </si>
  <si>
    <t>4-77-66</t>
  </si>
  <si>
    <t>Н.М. Самсонова</t>
  </si>
  <si>
    <t>8 занятий в месяц(2 раза в неделю)</t>
  </si>
  <si>
    <t>театральная студия</t>
  </si>
  <si>
    <t>Утверждаю</t>
  </si>
  <si>
    <t>Калькуляция затрат на оказание платных дополнительных образовательных услуг "Студия танца"</t>
  </si>
  <si>
    <t xml:space="preserve">1.  Расчет затрат на оплату труда основного персонала </t>
  </si>
  <si>
    <t>Должность</t>
  </si>
  <si>
    <t>Средняя заработная плата в месяц  (руб.)</t>
  </si>
  <si>
    <t>Месячный фонд рабочего времени (час.)</t>
  </si>
  <si>
    <t>Норма времени на оказание платных услуг (час.)</t>
  </si>
  <si>
    <t>Затраты на оплату труда основного персонала</t>
  </si>
  <si>
    <t>Начисления на оплату труда 30,2% (руб.)</t>
  </si>
  <si>
    <t>Затраты на оплату труда основного персонала с начислениями 30,2% (руб.)</t>
  </si>
  <si>
    <t>5=2/3*4</t>
  </si>
  <si>
    <t>6= 5*30,2%</t>
  </si>
  <si>
    <t>7= 5+6</t>
  </si>
  <si>
    <t>Итого</t>
  </si>
  <si>
    <t>х</t>
  </si>
  <si>
    <t>Месячный фонд рабочего времени муз. руководителей  - 24 часа / 5 дн. * 247 рабоч. дн. в 2014 году / 12 мес. = 98,8 час.</t>
  </si>
  <si>
    <t>Количество групп - 2</t>
  </si>
  <si>
    <t>Длительность 1 занятия - 30 мин. , 2 раза в неделю</t>
  </si>
  <si>
    <t>Норма времени на оказание услуги -  (1 час x 4 нед.)x2  = 8 часов</t>
  </si>
  <si>
    <t>Преподаватель</t>
  </si>
  <si>
    <t>Студия танца</t>
  </si>
  <si>
    <t>(наименование работ,услуг)</t>
  </si>
  <si>
    <t>Прогноз затрат на административно-управленческий персонал</t>
  </si>
  <si>
    <t>Прогноз затрат общехозяйственного назначения</t>
  </si>
  <si>
    <t>Прогноз суммы начисленной амортизации имущества общехозяйственного назначения</t>
  </si>
  <si>
    <t>Прогноз суммарного фонда оплаты труда основного персонала, включая начисления на выплаты по оплате труда</t>
  </si>
  <si>
    <t>Коэффициент накладных затрат гр.5=(гр.1+гр.2+гр.3)/гр.4</t>
  </si>
  <si>
    <t>Затраты на основной персонал, участвующий в предоставлении платной услуги</t>
  </si>
  <si>
    <t>Всего накладные затраты гр.7=гр.5xгр.6</t>
  </si>
  <si>
    <t>гр.1 Суммарный фонд оплаты труда административно-управленческого и прочего персонала,не участвующего в платной услуге, включая начисления на выплаты по оплате труда</t>
  </si>
  <si>
    <t>КЭСР</t>
  </si>
  <si>
    <t>Сумма</t>
  </si>
  <si>
    <t>Итого за месяц</t>
  </si>
  <si>
    <t>гр.2 Прогноз затрат общехозяйственного назначения</t>
  </si>
  <si>
    <t>Услуги связи</t>
  </si>
  <si>
    <t>Коммунальные услуги</t>
  </si>
  <si>
    <t>Услуги по содержанию имущества</t>
  </si>
  <si>
    <t>Прочие работы, услуги</t>
  </si>
  <si>
    <t>Прочие расходы</t>
  </si>
  <si>
    <t>Основные средства</t>
  </si>
  <si>
    <t>Материальные запасы</t>
  </si>
  <si>
    <t>гр.3 Прогноз суммы начисленной амортизации имущества общехозяйственного назначения</t>
  </si>
  <si>
    <t>2 522,76 (месячная амортизация)</t>
  </si>
  <si>
    <t>гр.4 Суммарный фонд оплаты труда основного персонала,участвующего в платной услуге, включая начисления на выплаты по оплате труда</t>
  </si>
  <si>
    <t>3.  Расчет размера платы на оказание услуги (работы)</t>
  </si>
  <si>
    <t>(наименование услуги(работы)</t>
  </si>
  <si>
    <t>Наименование статей затрат</t>
  </si>
  <si>
    <t>Сумма (рублей)</t>
  </si>
  <si>
    <t>Затраты на оплату труда основного персонала с начислениями на оплату труда 30,2%</t>
  </si>
  <si>
    <t>Накладные затраты, относимые на платные услуги</t>
  </si>
  <si>
    <t>Итого затраты (стр.1+стр.2)</t>
  </si>
  <si>
    <t>Итого :</t>
  </si>
  <si>
    <t>Количество человек</t>
  </si>
  <si>
    <t>Размер платы на 1 человека в месяц</t>
  </si>
  <si>
    <t>Калькуляция затрат на оказание платных дополнительных образовательных услуг "Пластилиновая живопись"</t>
  </si>
  <si>
    <t>Месячный фонд рабочего времени воспитателей  - 36 часов / 5 дн. * 247 рабоч. дн. в 2014 году / 12 мес. = 148,2 час.</t>
  </si>
  <si>
    <t>Пластилиновая живопись</t>
  </si>
  <si>
    <t>8 занятия в месяц(2 раза в неделю)</t>
  </si>
  <si>
    <t>Калькуляция затрат на оказание платных дополнительных образовательных услуг "Театральная студия"</t>
  </si>
  <si>
    <t>Театральная студия</t>
  </si>
  <si>
    <t>Заведующая МБДОУ г. Фокино "Детский сад"Лесная сказка"</t>
  </si>
  <si>
    <t>Прейскурант цен на оказание дополнительных образовательных услуг в МБДОУ  г.Фокино"Детский сад"Лесная сказка"  на 2015-2016 учебный год</t>
  </si>
  <si>
    <t>2.  Расчет суммы накладных затрат по МБДОУ г.Фокино "Детский сад "Лесная сказка"</t>
  </si>
  <si>
    <t>Заведующая МБДОУ г.Фокино "Детский сад "Лесная сказка"</t>
  </si>
  <si>
    <t>Заведующая МБДОУ г.Фокино"Детский сад "Лесная сказка"</t>
  </si>
  <si>
    <t>Заведующая МБДОУ г.Фокино"Детский сад"Лесная сказка"</t>
  </si>
  <si>
    <t>Заведующая МБДОУ г.Фокино "Детский сад"Лесная сказка"</t>
  </si>
  <si>
    <t>Итого за 12 мес. 2014 года</t>
  </si>
  <si>
    <t>Прибыль 9%</t>
  </si>
  <si>
    <t>Прибыль 5%</t>
  </si>
  <si>
    <t>Прибыль 8%</t>
  </si>
  <si>
    <t>Цена одного занятия (323,90/8 занятий)</t>
  </si>
  <si>
    <t>Цена одного занятия (431,55/8 занятий)</t>
  </si>
  <si>
    <t>Цена одного занятия (431,97/8 занятий)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</si>
</sst>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7.5"/>
      <color indexed="8"/>
      <name val="Calibri"/>
      <family val="2"/>
      <charset val="204"/>
    </font>
    <font>
      <b/>
      <sz val="7.5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7" fillId="0" borderId="2" xfId="0" applyFont="1" applyBorder="1" applyAlignment="1">
      <alignment horizontal="center" wrapText="1"/>
    </xf>
    <xf numFmtId="0" fontId="5" fillId="0" borderId="2" xfId="0" applyFont="1" applyBorder="1"/>
    <xf numFmtId="0" fontId="6" fillId="0" borderId="2" xfId="0" applyFont="1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0" fontId="0" fillId="0" borderId="0" xfId="0" applyFont="1"/>
    <xf numFmtId="164" fontId="5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abSelected="1" workbookViewId="0">
      <selection activeCell="H8" sqref="H8"/>
    </sheetView>
  </sheetViews>
  <sheetFormatPr defaultRowHeight="15"/>
  <cols>
    <col min="2" max="2" width="4.42578125" customWidth="1"/>
    <col min="3" max="3" width="11.42578125" customWidth="1"/>
    <col min="4" max="4" width="16" customWidth="1"/>
    <col min="5" max="5" width="10.85546875" customWidth="1"/>
    <col min="6" max="6" width="19.85546875" customWidth="1"/>
  </cols>
  <sheetData>
    <row r="2" spans="1:6">
      <c r="D2" s="34" t="s">
        <v>74</v>
      </c>
      <c r="E2" s="34"/>
      <c r="F2" s="34"/>
    </row>
    <row r="3" spans="1:6">
      <c r="D3" s="1"/>
      <c r="E3" t="s">
        <v>11</v>
      </c>
      <c r="F3" s="32"/>
    </row>
    <row r="4" spans="1:6" ht="42" customHeight="1">
      <c r="A4" s="35" t="s">
        <v>75</v>
      </c>
      <c r="B4" s="35"/>
      <c r="C4" s="35"/>
      <c r="D4" s="35"/>
      <c r="E4" s="35"/>
      <c r="F4" s="36"/>
    </row>
    <row r="7" spans="1:6" ht="60">
      <c r="B7" s="2" t="s">
        <v>0</v>
      </c>
      <c r="C7" s="2" t="s">
        <v>1</v>
      </c>
      <c r="D7" s="3" t="s">
        <v>2</v>
      </c>
      <c r="E7" s="2" t="s">
        <v>3</v>
      </c>
    </row>
    <row r="8" spans="1:6" ht="45.75" customHeight="1">
      <c r="B8" s="2" t="s">
        <v>4</v>
      </c>
      <c r="C8" s="4" t="s">
        <v>34</v>
      </c>
      <c r="D8" s="4" t="s">
        <v>12</v>
      </c>
      <c r="E8" s="5">
        <v>54</v>
      </c>
    </row>
    <row r="9" spans="1:6" ht="41.25" customHeight="1">
      <c r="B9" s="2" t="s">
        <v>5</v>
      </c>
      <c r="C9" s="4" t="s">
        <v>70</v>
      </c>
      <c r="D9" s="4" t="s">
        <v>71</v>
      </c>
      <c r="E9" s="5">
        <v>54</v>
      </c>
    </row>
    <row r="10" spans="1:6" ht="37.5" customHeight="1">
      <c r="B10" s="2" t="s">
        <v>6</v>
      </c>
      <c r="C10" s="4" t="s">
        <v>13</v>
      </c>
      <c r="D10" s="4" t="s">
        <v>12</v>
      </c>
      <c r="E10" s="5">
        <v>40</v>
      </c>
    </row>
    <row r="11" spans="1:6" ht="37.5" customHeight="1">
      <c r="B11" s="6"/>
      <c r="C11" s="7"/>
      <c r="D11" s="7"/>
      <c r="E11" s="8"/>
    </row>
    <row r="13" spans="1:6">
      <c r="B13" t="s">
        <v>7</v>
      </c>
      <c r="E13" t="s">
        <v>8</v>
      </c>
    </row>
    <row r="15" spans="1:6">
      <c r="A15" t="s">
        <v>9</v>
      </c>
    </row>
    <row r="16" spans="1:6">
      <c r="A16" t="s">
        <v>10</v>
      </c>
    </row>
  </sheetData>
  <mergeCells count="2">
    <mergeCell ref="D2:F2"/>
    <mergeCell ref="A4:F4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G27"/>
  <sheetViews>
    <sheetView workbookViewId="0">
      <selection activeCell="G13" sqref="G13"/>
    </sheetView>
  </sheetViews>
  <sheetFormatPr defaultRowHeight="15"/>
  <cols>
    <col min="2" max="2" width="7.5703125" customWidth="1"/>
    <col min="3" max="3" width="25.140625" customWidth="1"/>
    <col min="4" max="4" width="20.42578125" customWidth="1"/>
  </cols>
  <sheetData>
    <row r="2" spans="1:7">
      <c r="E2" t="s">
        <v>14</v>
      </c>
    </row>
    <row r="3" spans="1:7">
      <c r="D3" s="34" t="s">
        <v>80</v>
      </c>
      <c r="E3" s="34"/>
      <c r="F3" s="34"/>
      <c r="G3" s="34"/>
    </row>
    <row r="4" spans="1:7">
      <c r="D4" s="1"/>
      <c r="E4" s="1"/>
      <c r="F4" s="59" t="s">
        <v>11</v>
      </c>
      <c r="G4" s="59"/>
    </row>
    <row r="6" spans="1:7">
      <c r="A6" s="54" t="s">
        <v>58</v>
      </c>
      <c r="B6" s="54"/>
      <c r="C6" s="54"/>
      <c r="D6" s="54"/>
      <c r="E6" s="54"/>
    </row>
    <row r="7" spans="1:7">
      <c r="A7" s="55" t="s">
        <v>73</v>
      </c>
      <c r="B7" s="55"/>
      <c r="C7" s="55"/>
      <c r="D7" s="55"/>
      <c r="E7" s="55"/>
    </row>
    <row r="8" spans="1:7">
      <c r="A8" s="60" t="s">
        <v>59</v>
      </c>
      <c r="B8" s="60"/>
      <c r="C8" s="60"/>
      <c r="D8" s="60"/>
      <c r="E8" s="60"/>
    </row>
    <row r="9" spans="1:7">
      <c r="A9" s="9"/>
      <c r="B9" s="29"/>
      <c r="C9" s="29"/>
      <c r="D9" s="29"/>
    </row>
    <row r="10" spans="1:7">
      <c r="A10" s="9"/>
      <c r="B10" s="9"/>
      <c r="C10" s="9"/>
      <c r="D10" s="9"/>
    </row>
    <row r="11" spans="1:7" ht="30">
      <c r="B11" s="17" t="s">
        <v>0</v>
      </c>
      <c r="C11" s="30" t="s">
        <v>60</v>
      </c>
      <c r="D11" s="30" t="s">
        <v>61</v>
      </c>
    </row>
    <row r="12" spans="1:7">
      <c r="B12" s="17">
        <v>1</v>
      </c>
      <c r="C12" s="17">
        <v>2</v>
      </c>
      <c r="D12" s="17">
        <v>3</v>
      </c>
    </row>
    <row r="13" spans="1:7" ht="60">
      <c r="B13" s="17">
        <v>1</v>
      </c>
      <c r="C13" s="30" t="s">
        <v>62</v>
      </c>
      <c r="D13" s="15">
        <v>1897.65</v>
      </c>
    </row>
    <row r="14" spans="1:7" ht="45">
      <c r="B14" s="17">
        <v>2</v>
      </c>
      <c r="C14" s="30" t="s">
        <v>63</v>
      </c>
      <c r="D14" s="15">
        <v>5600</v>
      </c>
    </row>
    <row r="15" spans="1:7">
      <c r="B15" s="17">
        <v>3</v>
      </c>
      <c r="C15" s="17" t="s">
        <v>64</v>
      </c>
      <c r="D15" s="15">
        <f>D13+D14</f>
        <v>7497.65</v>
      </c>
    </row>
    <row r="16" spans="1:7">
      <c r="B16" s="17">
        <v>4</v>
      </c>
      <c r="C16" s="17" t="s">
        <v>84</v>
      </c>
      <c r="D16" s="15">
        <f>D15*0.08</f>
        <v>599.81200000000001</v>
      </c>
    </row>
    <row r="17" spans="1:6">
      <c r="B17" s="17">
        <v>5</v>
      </c>
      <c r="C17" s="17" t="s">
        <v>65</v>
      </c>
      <c r="D17" s="15">
        <f>D15+D16</f>
        <v>8097.4619999999995</v>
      </c>
    </row>
    <row r="18" spans="1:6">
      <c r="B18" s="17">
        <v>6</v>
      </c>
      <c r="C18" s="17" t="s">
        <v>66</v>
      </c>
      <c r="D18" s="16">
        <v>25</v>
      </c>
    </row>
    <row r="19" spans="1:6" ht="30">
      <c r="B19" s="17">
        <v>7</v>
      </c>
      <c r="C19" s="30" t="s">
        <v>67</v>
      </c>
      <c r="D19" s="15">
        <f>D17/D18</f>
        <v>323.89848000000001</v>
      </c>
    </row>
    <row r="20" spans="1:6" ht="30">
      <c r="B20" s="17">
        <v>8</v>
      </c>
      <c r="C20" s="30" t="s">
        <v>85</v>
      </c>
      <c r="D20" s="31">
        <f>D19/8</f>
        <v>40.487310000000001</v>
      </c>
    </row>
    <row r="24" spans="1:6">
      <c r="A24" t="s">
        <v>7</v>
      </c>
      <c r="E24" s="59" t="s">
        <v>8</v>
      </c>
      <c r="F24" s="59"/>
    </row>
    <row r="25" spans="1:6">
      <c r="E25" s="59"/>
      <c r="F25" s="59"/>
    </row>
    <row r="26" spans="1:6">
      <c r="A26" t="s">
        <v>9</v>
      </c>
    </row>
    <row r="27" spans="1:6">
      <c r="A27" t="s">
        <v>10</v>
      </c>
    </row>
  </sheetData>
  <mergeCells count="7">
    <mergeCell ref="E25:F25"/>
    <mergeCell ref="D3:G3"/>
    <mergeCell ref="F4:G4"/>
    <mergeCell ref="A6:E6"/>
    <mergeCell ref="A7:E7"/>
    <mergeCell ref="A8:E8"/>
    <mergeCell ref="E24:F2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K19"/>
  <sheetViews>
    <sheetView workbookViewId="0">
      <selection activeCell="D10" sqref="D10"/>
    </sheetView>
  </sheetViews>
  <sheetFormatPr defaultRowHeight="15"/>
  <cols>
    <col min="3" max="3" width="13.42578125" customWidth="1"/>
    <col min="4" max="4" width="12.42578125" customWidth="1"/>
    <col min="5" max="5" width="12.7109375" customWidth="1"/>
    <col min="6" max="6" width="14.85546875" customWidth="1"/>
    <col min="7" max="7" width="12.42578125" customWidth="1"/>
    <col min="8" max="8" width="14.85546875" customWidth="1"/>
  </cols>
  <sheetData>
    <row r="2" spans="1:11">
      <c r="F2" s="38" t="s">
        <v>74</v>
      </c>
      <c r="G2" s="38"/>
      <c r="H2" s="38"/>
      <c r="I2" s="38"/>
      <c r="J2" s="38"/>
      <c r="K2" s="38"/>
    </row>
    <row r="3" spans="1:11">
      <c r="H3" s="1"/>
      <c r="I3" s="1"/>
      <c r="J3" s="40" t="s">
        <v>11</v>
      </c>
      <c r="K3" s="40"/>
    </row>
    <row r="4" spans="1:11">
      <c r="A4" s="41"/>
      <c r="B4" s="41"/>
      <c r="C4" s="41"/>
      <c r="D4" s="41"/>
      <c r="E4" s="41"/>
      <c r="F4" s="41"/>
      <c r="G4" s="41"/>
      <c r="H4" s="41"/>
    </row>
    <row r="5" spans="1:11">
      <c r="A5" s="41" t="s">
        <v>15</v>
      </c>
      <c r="B5" s="41"/>
      <c r="C5" s="41"/>
      <c r="D5" s="41"/>
      <c r="E5" s="41"/>
      <c r="F5" s="41"/>
      <c r="G5" s="41"/>
      <c r="H5" s="41"/>
    </row>
    <row r="6" spans="1:11">
      <c r="A6" s="10"/>
      <c r="B6" s="10"/>
      <c r="C6" s="10"/>
      <c r="D6" s="10"/>
      <c r="E6" s="10"/>
      <c r="F6" s="10"/>
      <c r="G6" s="10"/>
      <c r="H6" s="10"/>
    </row>
    <row r="7" spans="1:11">
      <c r="A7" s="10"/>
      <c r="B7" s="10"/>
      <c r="C7" s="10"/>
      <c r="D7" s="10"/>
      <c r="E7" s="10"/>
      <c r="F7" s="10"/>
      <c r="G7" s="10"/>
      <c r="H7" s="10"/>
    </row>
    <row r="8" spans="1:11">
      <c r="A8" s="41" t="s">
        <v>16</v>
      </c>
      <c r="B8" s="41"/>
      <c r="C8" s="41"/>
      <c r="D8" s="41"/>
      <c r="E8" s="41"/>
      <c r="F8" s="41"/>
      <c r="G8" s="41"/>
      <c r="H8" s="41"/>
    </row>
    <row r="9" spans="1:11">
      <c r="A9" s="42"/>
      <c r="B9" s="42"/>
      <c r="C9" s="42"/>
      <c r="D9" s="42"/>
      <c r="E9" s="42"/>
      <c r="F9" s="42"/>
      <c r="G9" s="42"/>
    </row>
    <row r="10" spans="1:11" ht="108.75" customHeight="1">
      <c r="A10" s="43" t="s">
        <v>17</v>
      </c>
      <c r="B10" s="44"/>
      <c r="C10" s="11" t="s">
        <v>18</v>
      </c>
      <c r="D10" s="11" t="s">
        <v>19</v>
      </c>
      <c r="E10" s="11" t="s">
        <v>20</v>
      </c>
      <c r="F10" s="11" t="s">
        <v>21</v>
      </c>
      <c r="G10" s="11" t="s">
        <v>22</v>
      </c>
      <c r="H10" s="11" t="s">
        <v>23</v>
      </c>
    </row>
    <row r="11" spans="1:11">
      <c r="A11" s="45">
        <v>1</v>
      </c>
      <c r="B11" s="46"/>
      <c r="C11" s="12">
        <v>2</v>
      </c>
      <c r="D11" s="12">
        <v>3</v>
      </c>
      <c r="E11" s="12">
        <v>4</v>
      </c>
      <c r="F11" s="12" t="s">
        <v>24</v>
      </c>
      <c r="G11" s="13" t="s">
        <v>25</v>
      </c>
      <c r="H11" s="14" t="s">
        <v>26</v>
      </c>
    </row>
    <row r="12" spans="1:11" ht="27.75" customHeight="1">
      <c r="A12" s="47" t="s">
        <v>33</v>
      </c>
      <c r="B12" s="48"/>
      <c r="C12" s="15">
        <v>18000</v>
      </c>
      <c r="D12" s="15">
        <v>98.8</v>
      </c>
      <c r="E12" s="16">
        <v>8</v>
      </c>
      <c r="F12" s="15">
        <f>C12/D12*E12</f>
        <v>1457.4898785425103</v>
      </c>
      <c r="G12" s="15">
        <f>F12*0.302</f>
        <v>440.16194331983809</v>
      </c>
      <c r="H12" s="15">
        <f>F12+G12</f>
        <v>1897.6518218623482</v>
      </c>
    </row>
    <row r="13" spans="1:11">
      <c r="A13" s="49" t="s">
        <v>27</v>
      </c>
      <c r="B13" s="50"/>
      <c r="C13" s="17" t="s">
        <v>28</v>
      </c>
      <c r="D13" s="17" t="s">
        <v>28</v>
      </c>
      <c r="E13" s="17" t="s">
        <v>28</v>
      </c>
      <c r="F13" s="18">
        <f>F12</f>
        <v>1457.4898785425103</v>
      </c>
      <c r="G13" s="15">
        <f>F13*0.302</f>
        <v>440.16194331983809</v>
      </c>
      <c r="H13" s="15">
        <f>F13+G13</f>
        <v>1897.6518218623482</v>
      </c>
    </row>
    <row r="15" spans="1:11">
      <c r="A15" s="37"/>
      <c r="B15" s="37"/>
      <c r="C15" s="37"/>
      <c r="D15" s="37"/>
      <c r="E15" s="37"/>
      <c r="F15" s="37"/>
      <c r="G15" s="37"/>
    </row>
    <row r="16" spans="1:11">
      <c r="A16" s="19" t="s">
        <v>29</v>
      </c>
      <c r="B16" s="19"/>
      <c r="C16" s="19"/>
      <c r="D16" s="19"/>
      <c r="E16" s="19"/>
      <c r="F16" s="19"/>
      <c r="G16" s="19"/>
    </row>
    <row r="17" spans="1:7">
      <c r="A17" s="19" t="s">
        <v>30</v>
      </c>
      <c r="B17" s="19"/>
      <c r="C17" s="19"/>
      <c r="D17" s="19"/>
      <c r="E17" s="19"/>
      <c r="F17" s="19"/>
      <c r="G17" s="19"/>
    </row>
    <row r="18" spans="1:7">
      <c r="A18" s="19" t="s">
        <v>31</v>
      </c>
      <c r="B18" s="19"/>
      <c r="C18" s="19"/>
      <c r="D18" s="19"/>
      <c r="E18" s="19"/>
      <c r="F18" s="19"/>
      <c r="G18" s="19"/>
    </row>
    <row r="19" spans="1:7">
      <c r="A19" s="39" t="s">
        <v>32</v>
      </c>
      <c r="B19" s="39"/>
      <c r="C19" s="39"/>
      <c r="D19" s="39"/>
      <c r="E19" s="39"/>
      <c r="F19" s="39"/>
      <c r="G19" s="39"/>
    </row>
  </sheetData>
  <mergeCells count="12">
    <mergeCell ref="A12:B12"/>
    <mergeCell ref="A13:B13"/>
    <mergeCell ref="A15:G15"/>
    <mergeCell ref="F2:K2"/>
    <mergeCell ref="A19:G19"/>
    <mergeCell ref="J3:K3"/>
    <mergeCell ref="A4:H4"/>
    <mergeCell ref="A5:H5"/>
    <mergeCell ref="A8:H8"/>
    <mergeCell ref="A9:G9"/>
    <mergeCell ref="A10:B10"/>
    <mergeCell ref="A11:B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I29"/>
  <sheetViews>
    <sheetView topLeftCell="A4" workbookViewId="0">
      <selection activeCell="F17" sqref="F17"/>
    </sheetView>
  </sheetViews>
  <sheetFormatPr defaultRowHeight="15"/>
  <cols>
    <col min="1" max="1" width="24.85546875" customWidth="1"/>
    <col min="2" max="3" width="12.7109375" customWidth="1"/>
    <col min="4" max="4" width="18.28515625" customWidth="1"/>
    <col min="5" max="5" width="18.5703125" customWidth="1"/>
    <col min="6" max="6" width="10.42578125" customWidth="1"/>
    <col min="7" max="7" width="13.7109375" customWidth="1"/>
    <col min="8" max="8" width="11" customWidth="1"/>
  </cols>
  <sheetData>
    <row r="1" spans="1:9">
      <c r="A1" s="54" t="s">
        <v>76</v>
      </c>
      <c r="B1" s="54"/>
      <c r="C1" s="54"/>
      <c r="D1" s="54"/>
      <c r="E1" s="54"/>
      <c r="F1" s="54"/>
      <c r="G1" s="54"/>
      <c r="H1" s="54"/>
      <c r="I1" s="54"/>
    </row>
    <row r="2" spans="1:9">
      <c r="A2" s="20"/>
      <c r="B2" s="20"/>
      <c r="C2" s="55" t="s">
        <v>34</v>
      </c>
      <c r="D2" s="55"/>
      <c r="E2" s="55"/>
      <c r="F2" s="20"/>
      <c r="G2" s="20"/>
      <c r="H2" s="20"/>
      <c r="I2" s="20"/>
    </row>
    <row r="3" spans="1:9">
      <c r="A3" s="20"/>
      <c r="B3" s="20"/>
      <c r="C3" s="56" t="s">
        <v>35</v>
      </c>
      <c r="D3" s="56"/>
      <c r="E3" s="56"/>
      <c r="F3" s="20"/>
      <c r="G3" s="20"/>
      <c r="H3" s="20"/>
      <c r="I3" s="20"/>
    </row>
    <row r="4" spans="1:9" ht="54" customHeight="1">
      <c r="B4" s="21" t="s">
        <v>36</v>
      </c>
      <c r="C4" s="21" t="s">
        <v>37</v>
      </c>
      <c r="D4" s="21" t="s">
        <v>38</v>
      </c>
      <c r="E4" s="21" t="s">
        <v>39</v>
      </c>
      <c r="F4" s="21" t="s">
        <v>40</v>
      </c>
      <c r="G4" s="21" t="s">
        <v>41</v>
      </c>
      <c r="H4" s="21" t="s">
        <v>42</v>
      </c>
    </row>
    <row r="5" spans="1:9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1:9">
      <c r="B6" s="22">
        <f>C11</f>
        <v>118482</v>
      </c>
      <c r="C6" s="22">
        <f>C22</f>
        <v>123141.91416666667</v>
      </c>
      <c r="D6" s="22">
        <v>2522.7600000000002</v>
      </c>
      <c r="E6" s="22">
        <f>C29</f>
        <v>84120.918000000005</v>
      </c>
      <c r="F6" s="33">
        <f>(B6+C6+D6)/E6</f>
        <v>2.9023301215836312</v>
      </c>
      <c r="G6" s="22">
        <v>1897.65</v>
      </c>
      <c r="H6" s="22">
        <f>F6*G6</f>
        <v>5507.606755223178</v>
      </c>
    </row>
    <row r="7" spans="1:9">
      <c r="B7" s="23"/>
      <c r="C7" s="23"/>
      <c r="D7" s="23"/>
      <c r="E7" s="23"/>
      <c r="F7" s="23"/>
      <c r="G7" s="23"/>
      <c r="H7" s="23"/>
    </row>
    <row r="8" spans="1:9">
      <c r="A8" s="51" t="s">
        <v>43</v>
      </c>
      <c r="B8" s="24" t="s">
        <v>44</v>
      </c>
      <c r="C8" s="24" t="s">
        <v>45</v>
      </c>
    </row>
    <row r="9" spans="1:9">
      <c r="A9" s="52"/>
      <c r="B9" s="14">
        <v>211</v>
      </c>
      <c r="C9" s="22">
        <v>91000</v>
      </c>
    </row>
    <row r="10" spans="1:9">
      <c r="A10" s="53"/>
      <c r="B10" s="14">
        <v>213</v>
      </c>
      <c r="C10" s="22">
        <f>C9*0.302</f>
        <v>27482</v>
      </c>
    </row>
    <row r="11" spans="1:9">
      <c r="A11" s="25" t="s">
        <v>46</v>
      </c>
      <c r="B11" s="14"/>
      <c r="C11" s="22">
        <f>C9+C10</f>
        <v>118482</v>
      </c>
    </row>
    <row r="13" spans="1:9" ht="24" customHeight="1">
      <c r="A13" s="26" t="s">
        <v>47</v>
      </c>
      <c r="B13" s="24" t="s">
        <v>44</v>
      </c>
      <c r="C13" s="24" t="s">
        <v>45</v>
      </c>
    </row>
    <row r="14" spans="1:9">
      <c r="A14" s="27" t="s">
        <v>48</v>
      </c>
      <c r="B14" s="17">
        <v>221</v>
      </c>
      <c r="C14" s="15">
        <v>27061.87</v>
      </c>
    </row>
    <row r="15" spans="1:9">
      <c r="A15" s="28" t="s">
        <v>49</v>
      </c>
      <c r="B15" s="17">
        <v>223</v>
      </c>
      <c r="C15" s="15">
        <v>709328.19</v>
      </c>
    </row>
    <row r="16" spans="1:9">
      <c r="A16" s="28" t="s">
        <v>50</v>
      </c>
      <c r="B16" s="17">
        <v>225</v>
      </c>
      <c r="C16" s="15">
        <v>288976.34000000003</v>
      </c>
    </row>
    <row r="17" spans="1:3">
      <c r="A17" s="28" t="s">
        <v>51</v>
      </c>
      <c r="B17" s="17">
        <v>226</v>
      </c>
      <c r="C17" s="15">
        <v>102250.08</v>
      </c>
    </row>
    <row r="18" spans="1:3">
      <c r="A18" s="28" t="s">
        <v>52</v>
      </c>
      <c r="B18" s="17">
        <v>290</v>
      </c>
      <c r="C18" s="15">
        <v>100886.49</v>
      </c>
    </row>
    <row r="19" spans="1:3">
      <c r="A19" s="28" t="s">
        <v>53</v>
      </c>
      <c r="B19" s="17">
        <v>310</v>
      </c>
      <c r="C19" s="15">
        <v>148900</v>
      </c>
    </row>
    <row r="20" spans="1:3">
      <c r="A20" s="28" t="s">
        <v>54</v>
      </c>
      <c r="B20" s="17">
        <v>340</v>
      </c>
      <c r="C20" s="15">
        <v>100300</v>
      </c>
    </row>
    <row r="21" spans="1:3">
      <c r="A21" s="25" t="s">
        <v>81</v>
      </c>
      <c r="B21" s="17"/>
      <c r="C21" s="15">
        <f>C14+C15+C16+C17+C18+C19+C20</f>
        <v>1477702.97</v>
      </c>
    </row>
    <row r="22" spans="1:3">
      <c r="A22" s="25" t="s">
        <v>46</v>
      </c>
      <c r="B22" s="17"/>
      <c r="C22" s="15">
        <f>C21/12</f>
        <v>123141.91416666667</v>
      </c>
    </row>
    <row r="24" spans="1:3" ht="32.25">
      <c r="A24" s="26" t="s">
        <v>55</v>
      </c>
      <c r="B24" s="57" t="s">
        <v>56</v>
      </c>
      <c r="C24" s="58"/>
    </row>
    <row r="26" spans="1:3">
      <c r="A26" s="51" t="s">
        <v>57</v>
      </c>
      <c r="B26" s="24" t="s">
        <v>44</v>
      </c>
      <c r="C26" s="24" t="s">
        <v>45</v>
      </c>
    </row>
    <row r="27" spans="1:3">
      <c r="A27" s="52"/>
      <c r="B27" s="14">
        <v>211</v>
      </c>
      <c r="C27" s="22">
        <v>64609</v>
      </c>
    </row>
    <row r="28" spans="1:3">
      <c r="A28" s="53"/>
      <c r="B28" s="14">
        <v>213</v>
      </c>
      <c r="C28" s="22">
        <f>C27*0.302</f>
        <v>19511.917999999998</v>
      </c>
    </row>
    <row r="29" spans="1:3">
      <c r="A29" s="25" t="s">
        <v>46</v>
      </c>
      <c r="B29" s="14"/>
      <c r="C29" s="22">
        <f>C27+C28</f>
        <v>84120.918000000005</v>
      </c>
    </row>
  </sheetData>
  <mergeCells count="6">
    <mergeCell ref="A26:A28"/>
    <mergeCell ref="A1:I1"/>
    <mergeCell ref="C2:E2"/>
    <mergeCell ref="C3:E3"/>
    <mergeCell ref="A8:A10"/>
    <mergeCell ref="B24:C2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2:G27"/>
  <sheetViews>
    <sheetView topLeftCell="A7" workbookViewId="0">
      <selection activeCell="G19" sqref="G19"/>
    </sheetView>
  </sheetViews>
  <sheetFormatPr defaultRowHeight="15"/>
  <cols>
    <col min="2" max="2" width="7.140625" customWidth="1"/>
    <col min="3" max="3" width="25.5703125" customWidth="1"/>
    <col min="4" max="4" width="17.7109375" customWidth="1"/>
    <col min="7" max="7" width="10.85546875" customWidth="1"/>
  </cols>
  <sheetData>
    <row r="2" spans="1:7">
      <c r="E2" t="s">
        <v>14</v>
      </c>
    </row>
    <row r="3" spans="1:7">
      <c r="D3" s="34" t="s">
        <v>77</v>
      </c>
      <c r="E3" s="34"/>
      <c r="F3" s="34"/>
      <c r="G3" s="34"/>
    </row>
    <row r="4" spans="1:7">
      <c r="D4" s="1"/>
      <c r="E4" s="1"/>
      <c r="F4" s="59" t="s">
        <v>11</v>
      </c>
      <c r="G4" s="59"/>
    </row>
    <row r="6" spans="1:7">
      <c r="A6" s="54" t="s">
        <v>58</v>
      </c>
      <c r="B6" s="54"/>
      <c r="C6" s="54"/>
      <c r="D6" s="54"/>
      <c r="E6" s="54"/>
    </row>
    <row r="7" spans="1:7">
      <c r="A7" s="55" t="s">
        <v>34</v>
      </c>
      <c r="B7" s="55"/>
      <c r="C7" s="55"/>
      <c r="D7" s="55"/>
      <c r="E7" s="55"/>
    </row>
    <row r="8" spans="1:7">
      <c r="A8" s="60" t="s">
        <v>59</v>
      </c>
      <c r="B8" s="60"/>
      <c r="C8" s="60"/>
      <c r="D8" s="60"/>
      <c r="E8" s="60"/>
    </row>
    <row r="9" spans="1:7">
      <c r="A9" s="9"/>
      <c r="B9" s="29"/>
      <c r="C9" s="29"/>
      <c r="D9" s="29"/>
    </row>
    <row r="10" spans="1:7">
      <c r="A10" s="9"/>
      <c r="B10" s="9"/>
      <c r="C10" s="9"/>
      <c r="D10" s="9"/>
    </row>
    <row r="11" spans="1:7" ht="33.75" customHeight="1">
      <c r="B11" s="17" t="s">
        <v>0</v>
      </c>
      <c r="C11" s="30" t="s">
        <v>60</v>
      </c>
      <c r="D11" s="30" t="s">
        <v>61</v>
      </c>
    </row>
    <row r="12" spans="1:7">
      <c r="B12" s="17">
        <v>1</v>
      </c>
      <c r="C12" s="17">
        <v>2</v>
      </c>
      <c r="D12" s="17">
        <v>3</v>
      </c>
    </row>
    <row r="13" spans="1:7" ht="57" customHeight="1">
      <c r="B13" s="17">
        <v>1</v>
      </c>
      <c r="C13" s="30" t="s">
        <v>62</v>
      </c>
      <c r="D13" s="15">
        <v>1897.65</v>
      </c>
    </row>
    <row r="14" spans="1:7" ht="45" customHeight="1">
      <c r="B14" s="17">
        <v>2</v>
      </c>
      <c r="C14" s="30" t="s">
        <v>63</v>
      </c>
      <c r="D14" s="15">
        <v>5507.61</v>
      </c>
    </row>
    <row r="15" spans="1:7">
      <c r="B15" s="17">
        <v>3</v>
      </c>
      <c r="C15" s="17" t="s">
        <v>64</v>
      </c>
      <c r="D15" s="15">
        <f>D13+D14</f>
        <v>7405.26</v>
      </c>
    </row>
    <row r="16" spans="1:7">
      <c r="B16" s="17">
        <v>4</v>
      </c>
      <c r="C16" s="17" t="s">
        <v>83</v>
      </c>
      <c r="D16" s="15">
        <f>D15*0.05</f>
        <v>370.26300000000003</v>
      </c>
    </row>
    <row r="17" spans="1:6">
      <c r="B17" s="17">
        <v>5</v>
      </c>
      <c r="C17" s="17" t="s">
        <v>65</v>
      </c>
      <c r="D17" s="15">
        <f>D15+D16</f>
        <v>7775.5230000000001</v>
      </c>
    </row>
    <row r="18" spans="1:6">
      <c r="B18" s="17">
        <v>6</v>
      </c>
      <c r="C18" s="17" t="s">
        <v>66</v>
      </c>
      <c r="D18" s="16">
        <v>18</v>
      </c>
    </row>
    <row r="19" spans="1:6" ht="27" customHeight="1">
      <c r="B19" s="17">
        <v>7</v>
      </c>
      <c r="C19" s="30" t="s">
        <v>67</v>
      </c>
      <c r="D19" s="15">
        <f>D17/D18</f>
        <v>431.9735</v>
      </c>
    </row>
    <row r="20" spans="1:6" ht="30">
      <c r="B20" s="17">
        <v>8</v>
      </c>
      <c r="C20" s="30" t="s">
        <v>87</v>
      </c>
      <c r="D20" s="31">
        <f>D19/8</f>
        <v>53.9966875</v>
      </c>
    </row>
    <row r="24" spans="1:6">
      <c r="A24" t="s">
        <v>7</v>
      </c>
      <c r="E24" s="59" t="s">
        <v>8</v>
      </c>
      <c r="F24" s="59"/>
    </row>
    <row r="25" spans="1:6">
      <c r="E25" s="59"/>
      <c r="F25" s="59"/>
    </row>
    <row r="26" spans="1:6">
      <c r="A26" t="s">
        <v>9</v>
      </c>
    </row>
    <row r="27" spans="1:6">
      <c r="A27" t="s">
        <v>10</v>
      </c>
    </row>
  </sheetData>
  <mergeCells count="7">
    <mergeCell ref="E24:F24"/>
    <mergeCell ref="E25:F25"/>
    <mergeCell ref="D3:G3"/>
    <mergeCell ref="F4:G4"/>
    <mergeCell ref="A6:E6"/>
    <mergeCell ref="A7:E7"/>
    <mergeCell ref="A8:E8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K18"/>
  <sheetViews>
    <sheetView workbookViewId="0">
      <selection activeCell="H21" sqref="H21"/>
    </sheetView>
  </sheetViews>
  <sheetFormatPr defaultRowHeight="15"/>
  <cols>
    <col min="2" max="2" width="7.5703125" customWidth="1"/>
    <col min="3" max="3" width="11.85546875" customWidth="1"/>
    <col min="4" max="4" width="12" customWidth="1"/>
    <col min="5" max="5" width="13" customWidth="1"/>
    <col min="6" max="6" width="11" customWidth="1"/>
    <col min="7" max="7" width="9.7109375" customWidth="1"/>
    <col min="8" max="8" width="15" customWidth="1"/>
    <col min="11" max="11" width="12.85546875" customWidth="1"/>
  </cols>
  <sheetData>
    <row r="1" spans="1:11">
      <c r="I1" t="s">
        <v>14</v>
      </c>
    </row>
    <row r="2" spans="1:11">
      <c r="H2" s="34" t="s">
        <v>78</v>
      </c>
      <c r="I2" s="34"/>
      <c r="J2" s="34"/>
      <c r="K2" s="34"/>
    </row>
    <row r="3" spans="1:11">
      <c r="H3" s="1"/>
      <c r="I3" s="1"/>
      <c r="J3" s="40" t="s">
        <v>11</v>
      </c>
      <c r="K3" s="40"/>
    </row>
    <row r="4" spans="1:11">
      <c r="A4" s="41"/>
      <c r="B4" s="41"/>
      <c r="C4" s="41"/>
      <c r="D4" s="41"/>
      <c r="E4" s="41"/>
      <c r="F4" s="41"/>
      <c r="G4" s="41"/>
      <c r="H4" s="41"/>
    </row>
    <row r="5" spans="1:11" ht="26.25" customHeight="1">
      <c r="A5" s="41" t="s">
        <v>68</v>
      </c>
      <c r="B5" s="41"/>
      <c r="C5" s="41"/>
      <c r="D5" s="41"/>
      <c r="E5" s="41"/>
      <c r="F5" s="41"/>
      <c r="G5" s="41"/>
      <c r="H5" s="41"/>
    </row>
    <row r="6" spans="1:11" ht="26.25" customHeight="1">
      <c r="A6" s="10"/>
      <c r="B6" s="10"/>
      <c r="C6" s="10"/>
      <c r="D6" s="10"/>
      <c r="E6" s="10"/>
      <c r="F6" s="10"/>
      <c r="G6" s="10"/>
      <c r="H6" s="10"/>
    </row>
    <row r="7" spans="1:11" ht="26.25" customHeight="1">
      <c r="A7" s="10"/>
      <c r="B7" s="10"/>
      <c r="C7" s="10"/>
      <c r="D7" s="10"/>
      <c r="E7" s="10"/>
      <c r="F7" s="10"/>
      <c r="G7" s="10"/>
      <c r="H7" s="10"/>
    </row>
    <row r="8" spans="1:11">
      <c r="A8" s="41" t="s">
        <v>16</v>
      </c>
      <c r="B8" s="41"/>
      <c r="C8" s="41"/>
      <c r="D8" s="41"/>
      <c r="E8" s="41"/>
      <c r="F8" s="41"/>
      <c r="G8" s="41"/>
      <c r="H8" s="41"/>
    </row>
    <row r="9" spans="1:11">
      <c r="A9" s="42"/>
      <c r="B9" s="42"/>
      <c r="C9" s="42"/>
      <c r="D9" s="42"/>
      <c r="E9" s="42"/>
      <c r="F9" s="42"/>
      <c r="G9" s="42"/>
    </row>
    <row r="10" spans="1:11" ht="90">
      <c r="A10" s="62" t="s">
        <v>17</v>
      </c>
      <c r="B10" s="62"/>
      <c r="C10" s="11" t="s">
        <v>18</v>
      </c>
      <c r="D10" s="11" t="s">
        <v>19</v>
      </c>
      <c r="E10" s="11" t="s">
        <v>20</v>
      </c>
      <c r="F10" s="11" t="s">
        <v>21</v>
      </c>
      <c r="G10" s="11" t="s">
        <v>22</v>
      </c>
      <c r="H10" s="11" t="s">
        <v>23</v>
      </c>
    </row>
    <row r="11" spans="1:11">
      <c r="A11" s="61">
        <v>1</v>
      </c>
      <c r="B11" s="61"/>
      <c r="C11" s="12">
        <v>2</v>
      </c>
      <c r="D11" s="12">
        <v>3</v>
      </c>
      <c r="E11" s="12">
        <v>4</v>
      </c>
      <c r="F11" s="12" t="s">
        <v>24</v>
      </c>
      <c r="G11" s="13" t="s">
        <v>25</v>
      </c>
      <c r="H11" s="14" t="s">
        <v>26</v>
      </c>
    </row>
    <row r="12" spans="1:11">
      <c r="A12" s="47" t="s">
        <v>33</v>
      </c>
      <c r="B12" s="48"/>
      <c r="C12" s="15">
        <v>18000</v>
      </c>
      <c r="D12" s="15">
        <v>148.19999999999999</v>
      </c>
      <c r="E12" s="16">
        <v>8</v>
      </c>
      <c r="F12" s="15">
        <f>C12/D12*E12</f>
        <v>971.65991902834014</v>
      </c>
      <c r="G12" s="15">
        <f>F12*0.302</f>
        <v>293.44129554655871</v>
      </c>
      <c r="H12" s="15">
        <f>F12+G12</f>
        <v>1265.1012145748989</v>
      </c>
    </row>
    <row r="13" spans="1:11">
      <c r="A13" s="49" t="s">
        <v>27</v>
      </c>
      <c r="B13" s="50"/>
      <c r="C13" s="17" t="s">
        <v>28</v>
      </c>
      <c r="D13" s="17" t="s">
        <v>28</v>
      </c>
      <c r="E13" s="17" t="s">
        <v>28</v>
      </c>
      <c r="F13" s="18">
        <f>F12</f>
        <v>971.65991902834014</v>
      </c>
      <c r="G13" s="15">
        <f>F13*0.302</f>
        <v>293.44129554655871</v>
      </c>
      <c r="H13" s="15">
        <f>F13+G13</f>
        <v>1265.1012145748989</v>
      </c>
    </row>
    <row r="15" spans="1:11">
      <c r="A15" s="37"/>
      <c r="B15" s="37"/>
      <c r="C15" s="37"/>
      <c r="D15" s="37"/>
      <c r="E15" s="37"/>
      <c r="F15" s="37"/>
      <c r="G15" s="37"/>
    </row>
    <row r="16" spans="1:11">
      <c r="A16" s="19" t="s">
        <v>69</v>
      </c>
      <c r="B16" s="19"/>
      <c r="C16" s="19"/>
      <c r="D16" s="19"/>
      <c r="E16" s="19"/>
      <c r="F16" s="19"/>
      <c r="G16" s="19"/>
    </row>
    <row r="17" spans="1:7">
      <c r="A17" s="19" t="s">
        <v>31</v>
      </c>
      <c r="B17" s="19"/>
      <c r="C17" s="19"/>
      <c r="D17" s="19"/>
      <c r="E17" s="19"/>
      <c r="F17" s="19"/>
      <c r="G17" s="19"/>
    </row>
    <row r="18" spans="1:7">
      <c r="A18" s="39" t="s">
        <v>32</v>
      </c>
      <c r="B18" s="39"/>
      <c r="C18" s="39"/>
      <c r="D18" s="39"/>
      <c r="E18" s="39"/>
      <c r="F18" s="39"/>
      <c r="G18" s="39"/>
    </row>
  </sheetData>
  <mergeCells count="12">
    <mergeCell ref="H2:K2"/>
    <mergeCell ref="J3:K3"/>
    <mergeCell ref="A4:H4"/>
    <mergeCell ref="A5:H5"/>
    <mergeCell ref="A8:H8"/>
    <mergeCell ref="A18:G18"/>
    <mergeCell ref="A11:B11"/>
    <mergeCell ref="A12:B12"/>
    <mergeCell ref="A13:B13"/>
    <mergeCell ref="A15:G15"/>
    <mergeCell ref="A9:G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29"/>
  <sheetViews>
    <sheetView topLeftCell="A4" workbookViewId="0">
      <selection activeCell="D24" sqref="D24"/>
    </sheetView>
  </sheetViews>
  <sheetFormatPr defaultRowHeight="15"/>
  <cols>
    <col min="1" max="1" width="25.42578125" customWidth="1"/>
    <col min="2" max="2" width="11.85546875" customWidth="1"/>
    <col min="3" max="3" width="12.7109375" customWidth="1"/>
    <col min="4" max="4" width="19.42578125" customWidth="1"/>
    <col min="5" max="5" width="18" customWidth="1"/>
    <col min="7" max="7" width="13.7109375" customWidth="1"/>
  </cols>
  <sheetData>
    <row r="1" spans="1:9">
      <c r="A1" s="54" t="s">
        <v>76</v>
      </c>
      <c r="B1" s="54"/>
      <c r="C1" s="54"/>
      <c r="D1" s="54"/>
      <c r="E1" s="54"/>
      <c r="F1" s="54"/>
      <c r="G1" s="54"/>
      <c r="H1" s="54"/>
      <c r="I1" s="54"/>
    </row>
    <row r="2" spans="1:9">
      <c r="A2" s="20"/>
      <c r="B2" s="20"/>
      <c r="C2" s="55" t="s">
        <v>70</v>
      </c>
      <c r="D2" s="55"/>
      <c r="E2" s="55"/>
      <c r="F2" s="20"/>
      <c r="G2" s="20"/>
      <c r="H2" s="20"/>
      <c r="I2" s="20"/>
    </row>
    <row r="3" spans="1:9">
      <c r="A3" s="20"/>
      <c r="B3" s="20"/>
      <c r="C3" s="56" t="s">
        <v>35</v>
      </c>
      <c r="D3" s="56"/>
      <c r="E3" s="56"/>
      <c r="F3" s="20"/>
      <c r="G3" s="20"/>
      <c r="H3" s="20"/>
      <c r="I3" s="20"/>
    </row>
    <row r="4" spans="1:9" ht="55.5" customHeight="1">
      <c r="B4" s="21" t="s">
        <v>36</v>
      </c>
      <c r="C4" s="21" t="s">
        <v>37</v>
      </c>
      <c r="D4" s="21" t="s">
        <v>38</v>
      </c>
      <c r="E4" s="21" t="s">
        <v>39</v>
      </c>
      <c r="F4" s="21" t="s">
        <v>40</v>
      </c>
      <c r="G4" s="21" t="s">
        <v>41</v>
      </c>
      <c r="H4" s="21" t="s">
        <v>42</v>
      </c>
    </row>
    <row r="5" spans="1:9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1:9">
      <c r="B6" s="22">
        <f>C11</f>
        <v>122577.8316</v>
      </c>
      <c r="C6" s="22">
        <f>C22</f>
        <v>285828.935</v>
      </c>
      <c r="D6" s="22">
        <v>2522.7600000000002</v>
      </c>
      <c r="E6" s="22">
        <f>C29</f>
        <v>84120.918000000005</v>
      </c>
      <c r="F6" s="22">
        <f>(B6+C6+D6)/E6</f>
        <v>4.8849862361226251</v>
      </c>
      <c r="G6" s="22">
        <v>632.54999999999995</v>
      </c>
      <c r="H6" s="22">
        <f>F6*G6</f>
        <v>3089.9980436593664</v>
      </c>
    </row>
    <row r="7" spans="1:9">
      <c r="B7" s="23"/>
      <c r="C7" s="23"/>
      <c r="D7" s="23"/>
      <c r="E7" s="23"/>
      <c r="F7" s="23"/>
      <c r="G7" s="23"/>
      <c r="H7" s="23"/>
    </row>
    <row r="8" spans="1:9">
      <c r="A8" s="51" t="s">
        <v>43</v>
      </c>
      <c r="B8" s="24" t="s">
        <v>44</v>
      </c>
      <c r="C8" s="24" t="s">
        <v>45</v>
      </c>
    </row>
    <row r="9" spans="1:9">
      <c r="A9" s="52"/>
      <c r="B9" s="14">
        <v>211</v>
      </c>
      <c r="C9" s="22">
        <v>94145.8</v>
      </c>
    </row>
    <row r="10" spans="1:9">
      <c r="A10" s="53"/>
      <c r="B10" s="14">
        <v>213</v>
      </c>
      <c r="C10" s="22">
        <f>C9*0.302</f>
        <v>28432.031599999998</v>
      </c>
    </row>
    <row r="11" spans="1:9">
      <c r="A11" s="25" t="s">
        <v>46</v>
      </c>
      <c r="B11" s="14"/>
      <c r="C11" s="22">
        <f>C9+C10</f>
        <v>122577.8316</v>
      </c>
    </row>
    <row r="13" spans="1:9" ht="24" customHeight="1">
      <c r="A13" s="26" t="s">
        <v>47</v>
      </c>
      <c r="B13" s="24" t="s">
        <v>44</v>
      </c>
      <c r="C13" s="24" t="s">
        <v>45</v>
      </c>
    </row>
    <row r="14" spans="1:9">
      <c r="A14" s="27" t="s">
        <v>48</v>
      </c>
      <c r="B14" s="17">
        <v>221</v>
      </c>
      <c r="C14" s="15">
        <v>27061.87</v>
      </c>
    </row>
    <row r="15" spans="1:9">
      <c r="A15" s="28" t="s">
        <v>49</v>
      </c>
      <c r="B15" s="17">
        <v>223</v>
      </c>
      <c r="C15" s="15">
        <v>709328.19</v>
      </c>
    </row>
    <row r="16" spans="1:9">
      <c r="A16" s="28" t="s">
        <v>50</v>
      </c>
      <c r="B16" s="17">
        <v>225</v>
      </c>
      <c r="C16" s="15">
        <v>288976.34000000003</v>
      </c>
    </row>
    <row r="17" spans="1:3">
      <c r="A17" s="28" t="s">
        <v>51</v>
      </c>
      <c r="B17" s="17">
        <v>226</v>
      </c>
      <c r="C17" s="15">
        <v>202250.08</v>
      </c>
    </row>
    <row r="18" spans="1:3">
      <c r="A18" s="28" t="s">
        <v>52</v>
      </c>
      <c r="B18" s="17">
        <v>290</v>
      </c>
      <c r="C18" s="15">
        <v>349886.05</v>
      </c>
    </row>
    <row r="19" spans="1:3">
      <c r="A19" s="28" t="s">
        <v>53</v>
      </c>
      <c r="B19" s="17">
        <v>310</v>
      </c>
      <c r="C19" s="15">
        <v>153479.69</v>
      </c>
    </row>
    <row r="20" spans="1:3">
      <c r="A20" s="28" t="s">
        <v>54</v>
      </c>
      <c r="B20" s="17">
        <v>340</v>
      </c>
      <c r="C20" s="15">
        <v>1698965</v>
      </c>
    </row>
    <row r="21" spans="1:3">
      <c r="A21" s="25" t="s">
        <v>81</v>
      </c>
      <c r="B21" s="17"/>
      <c r="C21" s="15">
        <f>C14+C15+C16+C17+C18+C19+C20</f>
        <v>3429947.2199999997</v>
      </c>
    </row>
    <row r="22" spans="1:3">
      <c r="A22" s="25" t="s">
        <v>46</v>
      </c>
      <c r="B22" s="17"/>
      <c r="C22" s="15">
        <f>C21/12</f>
        <v>285828.935</v>
      </c>
    </row>
    <row r="24" spans="1:3" ht="32.25">
      <c r="A24" s="26" t="s">
        <v>55</v>
      </c>
      <c r="B24" s="63" t="s">
        <v>56</v>
      </c>
      <c r="C24" s="64"/>
    </row>
    <row r="26" spans="1:3">
      <c r="A26" s="51" t="s">
        <v>57</v>
      </c>
      <c r="B26" s="24" t="s">
        <v>44</v>
      </c>
      <c r="C26" s="24" t="s">
        <v>45</v>
      </c>
    </row>
    <row r="27" spans="1:3">
      <c r="A27" s="52"/>
      <c r="B27" s="14">
        <v>211</v>
      </c>
      <c r="C27" s="22">
        <v>64609</v>
      </c>
    </row>
    <row r="28" spans="1:3">
      <c r="A28" s="53"/>
      <c r="B28" s="14">
        <v>213</v>
      </c>
      <c r="C28" s="22">
        <f>C27*0.302</f>
        <v>19511.917999999998</v>
      </c>
    </row>
    <row r="29" spans="1:3">
      <c r="A29" s="25" t="s">
        <v>46</v>
      </c>
      <c r="B29" s="14"/>
      <c r="C29" s="22">
        <f>C27+C28</f>
        <v>84120.918000000005</v>
      </c>
    </row>
  </sheetData>
  <mergeCells count="6">
    <mergeCell ref="A26:A28"/>
    <mergeCell ref="A1:I1"/>
    <mergeCell ref="C2:E2"/>
    <mergeCell ref="C3:E3"/>
    <mergeCell ref="A8:A10"/>
    <mergeCell ref="B24:C2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2:G27"/>
  <sheetViews>
    <sheetView topLeftCell="A10" workbookViewId="0">
      <selection activeCell="H24" sqref="H24"/>
    </sheetView>
  </sheetViews>
  <sheetFormatPr defaultRowHeight="15"/>
  <cols>
    <col min="2" max="2" width="7.140625" customWidth="1"/>
    <col min="3" max="3" width="29" customWidth="1"/>
    <col min="4" max="4" width="19.7109375" customWidth="1"/>
    <col min="5" max="5" width="7.42578125" customWidth="1"/>
    <col min="7" max="7" width="9.5703125" customWidth="1"/>
  </cols>
  <sheetData>
    <row r="2" spans="1:7">
      <c r="E2" t="s">
        <v>14</v>
      </c>
    </row>
    <row r="3" spans="1:7">
      <c r="D3" s="34" t="s">
        <v>79</v>
      </c>
      <c r="E3" s="34"/>
      <c r="F3" s="34"/>
      <c r="G3" s="34"/>
    </row>
    <row r="4" spans="1:7">
      <c r="D4" s="1"/>
      <c r="E4" s="1"/>
      <c r="F4" s="40" t="s">
        <v>11</v>
      </c>
      <c r="G4" s="40"/>
    </row>
    <row r="6" spans="1:7">
      <c r="A6" s="54" t="s">
        <v>58</v>
      </c>
      <c r="B6" s="54"/>
      <c r="C6" s="54"/>
      <c r="D6" s="54"/>
      <c r="E6" s="54"/>
    </row>
    <row r="7" spans="1:7">
      <c r="A7" s="55" t="s">
        <v>70</v>
      </c>
      <c r="B7" s="55"/>
      <c r="C7" s="55"/>
      <c r="D7" s="55"/>
      <c r="E7" s="55"/>
    </row>
    <row r="8" spans="1:7">
      <c r="A8" s="60" t="s">
        <v>59</v>
      </c>
      <c r="B8" s="60"/>
      <c r="C8" s="60"/>
      <c r="D8" s="60"/>
      <c r="E8" s="60"/>
    </row>
    <row r="9" spans="1:7">
      <c r="A9" s="9"/>
      <c r="B9" s="29"/>
      <c r="C9" s="29"/>
      <c r="D9" s="29"/>
    </row>
    <row r="10" spans="1:7">
      <c r="A10" s="9"/>
      <c r="B10" s="9"/>
      <c r="C10" s="9"/>
      <c r="D10" s="9"/>
    </row>
    <row r="11" spans="1:7" ht="30.75" customHeight="1">
      <c r="B11" s="17" t="s">
        <v>0</v>
      </c>
      <c r="C11" s="30" t="s">
        <v>60</v>
      </c>
      <c r="D11" s="30" t="s">
        <v>61</v>
      </c>
    </row>
    <row r="12" spans="1:7">
      <c r="B12" s="17">
        <v>1</v>
      </c>
      <c r="C12" s="17">
        <v>2</v>
      </c>
      <c r="D12" s="17">
        <v>3</v>
      </c>
    </row>
    <row r="13" spans="1:7" ht="58.5" customHeight="1">
      <c r="B13" s="17">
        <v>1</v>
      </c>
      <c r="C13" s="30" t="s">
        <v>62</v>
      </c>
      <c r="D13" s="15">
        <v>1265.0999999999999</v>
      </c>
    </row>
    <row r="14" spans="1:7" ht="42.75" customHeight="1">
      <c r="B14" s="17">
        <v>2</v>
      </c>
      <c r="C14" s="30" t="s">
        <v>63</v>
      </c>
      <c r="D14" s="15">
        <v>3090</v>
      </c>
    </row>
    <row r="15" spans="1:7">
      <c r="B15" s="17">
        <v>3</v>
      </c>
      <c r="C15" s="17" t="s">
        <v>64</v>
      </c>
      <c r="D15" s="15">
        <f>D13+D14</f>
        <v>4355.1000000000004</v>
      </c>
    </row>
    <row r="16" spans="1:7">
      <c r="B16" s="17">
        <v>4</v>
      </c>
      <c r="C16" s="17" t="s">
        <v>82</v>
      </c>
      <c r="D16" s="15">
        <f>D15*0.09</f>
        <v>391.959</v>
      </c>
    </row>
    <row r="17" spans="1:5">
      <c r="B17" s="17">
        <v>5</v>
      </c>
      <c r="C17" s="17" t="s">
        <v>65</v>
      </c>
      <c r="D17" s="15">
        <f>D15+D16</f>
        <v>4747.0590000000002</v>
      </c>
    </row>
    <row r="18" spans="1:5">
      <c r="B18" s="17">
        <v>6</v>
      </c>
      <c r="C18" s="17" t="s">
        <v>66</v>
      </c>
      <c r="D18" s="16">
        <v>11</v>
      </c>
    </row>
    <row r="19" spans="1:5" ht="29.25" customHeight="1">
      <c r="B19" s="17">
        <v>7</v>
      </c>
      <c r="C19" s="30" t="s">
        <v>67</v>
      </c>
      <c r="D19" s="15">
        <f>D17/D18</f>
        <v>431.55081818181822</v>
      </c>
    </row>
    <row r="20" spans="1:5" ht="30">
      <c r="B20" s="17">
        <v>8</v>
      </c>
      <c r="C20" s="30" t="s">
        <v>86</v>
      </c>
      <c r="D20" s="31">
        <f>D19/8</f>
        <v>53.943852272727277</v>
      </c>
    </row>
    <row r="24" spans="1:5">
      <c r="A24" t="s">
        <v>7</v>
      </c>
      <c r="D24" s="59" t="s">
        <v>8</v>
      </c>
      <c r="E24" s="59"/>
    </row>
    <row r="25" spans="1:5">
      <c r="D25" s="59"/>
      <c r="E25" s="59"/>
    </row>
    <row r="26" spans="1:5">
      <c r="A26" t="s">
        <v>9</v>
      </c>
    </row>
    <row r="27" spans="1:5">
      <c r="A27" t="s">
        <v>10</v>
      </c>
    </row>
  </sheetData>
  <mergeCells count="7">
    <mergeCell ref="D24:E24"/>
    <mergeCell ref="D25:E25"/>
    <mergeCell ref="D3:G3"/>
    <mergeCell ref="F4:G4"/>
    <mergeCell ref="A6:E6"/>
    <mergeCell ref="A7:E7"/>
    <mergeCell ref="A8:E8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26"/>
  <sheetViews>
    <sheetView topLeftCell="A7" workbookViewId="0">
      <selection activeCell="F23" sqref="F23"/>
    </sheetView>
  </sheetViews>
  <sheetFormatPr defaultRowHeight="15"/>
  <cols>
    <col min="3" max="3" width="13.42578125" customWidth="1"/>
    <col min="4" max="4" width="12.42578125" customWidth="1"/>
    <col min="5" max="5" width="12.7109375" customWidth="1"/>
    <col min="6" max="6" width="14.85546875" customWidth="1"/>
    <col min="7" max="7" width="11.85546875" customWidth="1"/>
    <col min="8" max="8" width="18" customWidth="1"/>
  </cols>
  <sheetData>
    <row r="1" spans="1:11">
      <c r="I1" t="s">
        <v>14</v>
      </c>
    </row>
    <row r="2" spans="1:11">
      <c r="F2" s="9"/>
      <c r="G2" s="9"/>
      <c r="H2" s="34" t="s">
        <v>79</v>
      </c>
      <c r="I2" s="34"/>
      <c r="J2" s="34"/>
      <c r="K2" s="34"/>
    </row>
    <row r="3" spans="1:11">
      <c r="H3" s="1"/>
      <c r="I3" s="1"/>
      <c r="J3" s="40" t="s">
        <v>11</v>
      </c>
      <c r="K3" s="40"/>
    </row>
    <row r="4" spans="1:11">
      <c r="A4" s="41"/>
      <c r="B4" s="41"/>
      <c r="C4" s="41"/>
      <c r="D4" s="41"/>
      <c r="E4" s="41"/>
      <c r="F4" s="41"/>
      <c r="G4" s="41"/>
      <c r="H4" s="41"/>
    </row>
    <row r="5" spans="1:11">
      <c r="A5" s="41" t="s">
        <v>72</v>
      </c>
      <c r="B5" s="41"/>
      <c r="C5" s="41"/>
      <c r="D5" s="41"/>
      <c r="E5" s="41"/>
      <c r="F5" s="41"/>
      <c r="G5" s="41"/>
      <c r="H5" s="41"/>
    </row>
    <row r="6" spans="1:11">
      <c r="A6" s="10"/>
      <c r="B6" s="10"/>
      <c r="C6" s="10"/>
      <c r="D6" s="10"/>
      <c r="E6" s="10"/>
      <c r="F6" s="10"/>
      <c r="G6" s="10"/>
      <c r="H6" s="10"/>
    </row>
    <row r="7" spans="1:11">
      <c r="A7" s="10"/>
      <c r="B7" s="10"/>
      <c r="C7" s="10"/>
      <c r="D7" s="10"/>
      <c r="E7" s="10"/>
      <c r="F7" s="10"/>
      <c r="G7" s="10"/>
      <c r="H7" s="10"/>
    </row>
    <row r="8" spans="1:11">
      <c r="A8" s="41" t="s">
        <v>16</v>
      </c>
      <c r="B8" s="41"/>
      <c r="C8" s="41"/>
      <c r="D8" s="41"/>
      <c r="E8" s="41"/>
      <c r="F8" s="41"/>
      <c r="G8" s="41"/>
      <c r="H8" s="41"/>
    </row>
    <row r="9" spans="1:11">
      <c r="A9" s="42"/>
      <c r="B9" s="42"/>
      <c r="C9" s="42"/>
      <c r="D9" s="42"/>
      <c r="E9" s="42"/>
      <c r="F9" s="42"/>
      <c r="G9" s="42"/>
    </row>
    <row r="10" spans="1:11" ht="108.75" customHeight="1">
      <c r="A10" s="43" t="s">
        <v>17</v>
      </c>
      <c r="B10" s="44"/>
      <c r="C10" s="11" t="s">
        <v>18</v>
      </c>
      <c r="D10" s="11" t="s">
        <v>19</v>
      </c>
      <c r="E10" s="11" t="s">
        <v>20</v>
      </c>
      <c r="F10" s="11" t="s">
        <v>21</v>
      </c>
      <c r="G10" s="11" t="s">
        <v>22</v>
      </c>
      <c r="H10" s="11" t="s">
        <v>23</v>
      </c>
    </row>
    <row r="11" spans="1:11">
      <c r="A11" s="45">
        <v>1</v>
      </c>
      <c r="B11" s="46"/>
      <c r="C11" s="12">
        <v>2</v>
      </c>
      <c r="D11" s="12">
        <v>3</v>
      </c>
      <c r="E11" s="12">
        <v>4</v>
      </c>
      <c r="F11" s="12" t="s">
        <v>24</v>
      </c>
      <c r="G11" s="13" t="s">
        <v>25</v>
      </c>
      <c r="H11" s="14" t="s">
        <v>26</v>
      </c>
    </row>
    <row r="12" spans="1:11" ht="27.75" customHeight="1">
      <c r="A12" s="47" t="s">
        <v>33</v>
      </c>
      <c r="B12" s="48"/>
      <c r="C12" s="15">
        <v>18000</v>
      </c>
      <c r="D12" s="15">
        <v>98.8</v>
      </c>
      <c r="E12" s="16">
        <v>8</v>
      </c>
      <c r="F12" s="15">
        <f>C12/D12*E12</f>
        <v>1457.4898785425103</v>
      </c>
      <c r="G12" s="15">
        <f>F12*0.302</f>
        <v>440.16194331983809</v>
      </c>
      <c r="H12" s="15">
        <f>F12+G12</f>
        <v>1897.6518218623482</v>
      </c>
    </row>
    <row r="13" spans="1:11">
      <c r="A13" s="49" t="s">
        <v>27</v>
      </c>
      <c r="B13" s="50"/>
      <c r="C13" s="17" t="s">
        <v>28</v>
      </c>
      <c r="D13" s="17" t="s">
        <v>28</v>
      </c>
      <c r="E13" s="17" t="s">
        <v>28</v>
      </c>
      <c r="F13" s="18">
        <f>F12</f>
        <v>1457.4898785425103</v>
      </c>
      <c r="G13" s="15">
        <f>F13*0.302</f>
        <v>440.16194331983809</v>
      </c>
      <c r="H13" s="15">
        <f>F13+G13</f>
        <v>1897.6518218623482</v>
      </c>
    </row>
    <row r="15" spans="1:11">
      <c r="A15" s="37"/>
      <c r="B15" s="37"/>
      <c r="C15" s="37"/>
      <c r="D15" s="37"/>
      <c r="E15" s="37"/>
      <c r="F15" s="37"/>
      <c r="G15" s="37"/>
    </row>
    <row r="16" spans="1:11">
      <c r="A16" s="19" t="s">
        <v>29</v>
      </c>
      <c r="B16" s="19"/>
      <c r="C16" s="19"/>
      <c r="D16" s="19"/>
      <c r="E16" s="19"/>
      <c r="F16" s="19"/>
      <c r="G16" s="19"/>
    </row>
    <row r="17" spans="1:7">
      <c r="A17" s="19" t="s">
        <v>30</v>
      </c>
      <c r="B17" s="19"/>
      <c r="C17" s="19"/>
      <c r="D17" s="19"/>
      <c r="E17" s="19"/>
      <c r="F17" s="19"/>
      <c r="G17" s="19"/>
    </row>
    <row r="18" spans="1:7">
      <c r="A18" s="19" t="s">
        <v>31</v>
      </c>
      <c r="B18" s="19"/>
      <c r="C18" s="19"/>
      <c r="D18" s="19"/>
      <c r="E18" s="19"/>
      <c r="F18" s="19"/>
      <c r="G18" s="19"/>
    </row>
    <row r="19" spans="1:7">
      <c r="A19" s="39" t="s">
        <v>32</v>
      </c>
      <c r="B19" s="39"/>
      <c r="C19" s="39"/>
      <c r="D19" s="39"/>
      <c r="E19" s="39"/>
      <c r="F19" s="39"/>
      <c r="G19" s="39"/>
    </row>
    <row r="26" spans="1:7" ht="25.5" customHeight="1"/>
  </sheetData>
  <mergeCells count="12">
    <mergeCell ref="H2:K2"/>
    <mergeCell ref="J3:K3"/>
    <mergeCell ref="A4:H4"/>
    <mergeCell ref="A8:H8"/>
    <mergeCell ref="A5:H5"/>
    <mergeCell ref="A9:G9"/>
    <mergeCell ref="A15:G15"/>
    <mergeCell ref="A19:G19"/>
    <mergeCell ref="A10:B10"/>
    <mergeCell ref="A11:B11"/>
    <mergeCell ref="A12:B12"/>
    <mergeCell ref="A13:B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I29"/>
  <sheetViews>
    <sheetView workbookViewId="0">
      <selection activeCell="D28" sqref="D28"/>
    </sheetView>
  </sheetViews>
  <sheetFormatPr defaultRowHeight="15"/>
  <cols>
    <col min="1" max="1" width="24.85546875" customWidth="1"/>
    <col min="2" max="3" width="12.7109375" customWidth="1"/>
    <col min="4" max="4" width="18.28515625" customWidth="1"/>
    <col min="5" max="5" width="18.5703125" customWidth="1"/>
    <col min="6" max="6" width="10.42578125" customWidth="1"/>
    <col min="7" max="7" width="13.7109375" customWidth="1"/>
    <col min="8" max="8" width="11" customWidth="1"/>
  </cols>
  <sheetData>
    <row r="1" spans="1:9">
      <c r="A1" s="54" t="s">
        <v>76</v>
      </c>
      <c r="B1" s="54"/>
      <c r="C1" s="54"/>
      <c r="D1" s="54"/>
      <c r="E1" s="54"/>
      <c r="F1" s="54"/>
      <c r="G1" s="54"/>
      <c r="H1" s="54"/>
      <c r="I1" s="54"/>
    </row>
    <row r="2" spans="1:9">
      <c r="A2" s="20"/>
      <c r="B2" s="20"/>
      <c r="C2" s="55" t="s">
        <v>73</v>
      </c>
      <c r="D2" s="55"/>
      <c r="E2" s="55"/>
      <c r="F2" s="20"/>
      <c r="G2" s="20"/>
      <c r="H2" s="20"/>
      <c r="I2" s="20"/>
    </row>
    <row r="3" spans="1:9">
      <c r="A3" s="20"/>
      <c r="B3" s="20"/>
      <c r="C3" s="56" t="s">
        <v>35</v>
      </c>
      <c r="D3" s="56"/>
      <c r="E3" s="56"/>
      <c r="F3" s="20"/>
      <c r="G3" s="20"/>
      <c r="H3" s="20"/>
      <c r="I3" s="20"/>
    </row>
    <row r="4" spans="1:9" ht="54" customHeight="1">
      <c r="B4" s="21" t="s">
        <v>36</v>
      </c>
      <c r="C4" s="21" t="s">
        <v>37</v>
      </c>
      <c r="D4" s="21" t="s">
        <v>38</v>
      </c>
      <c r="E4" s="21" t="s">
        <v>39</v>
      </c>
      <c r="F4" s="21" t="s">
        <v>40</v>
      </c>
      <c r="G4" s="21" t="s">
        <v>41</v>
      </c>
      <c r="H4" s="21" t="s">
        <v>42</v>
      </c>
    </row>
    <row r="5" spans="1:9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1:9">
      <c r="B6" s="22">
        <f>C11</f>
        <v>122577.8316</v>
      </c>
      <c r="C6" s="22">
        <f>C22</f>
        <v>123141.91416666667</v>
      </c>
      <c r="D6" s="22">
        <v>2522.7600000000002</v>
      </c>
      <c r="E6" s="22">
        <f>C29</f>
        <v>84120.918000000005</v>
      </c>
      <c r="F6" s="22">
        <f>(B6+C6+D6)/E6</f>
        <v>2.9510199326006719</v>
      </c>
      <c r="G6" s="22">
        <v>1897.65</v>
      </c>
      <c r="H6" s="22">
        <f>F6*G6</f>
        <v>5600.0029750996655</v>
      </c>
    </row>
    <row r="7" spans="1:9">
      <c r="B7" s="23"/>
      <c r="C7" s="23"/>
      <c r="D7" s="23"/>
      <c r="E7" s="23"/>
      <c r="F7" s="23"/>
      <c r="G7" s="23"/>
      <c r="H7" s="23"/>
    </row>
    <row r="8" spans="1:9">
      <c r="A8" s="51" t="s">
        <v>43</v>
      </c>
      <c r="B8" s="24" t="s">
        <v>44</v>
      </c>
      <c r="C8" s="24" t="s">
        <v>45</v>
      </c>
    </row>
    <row r="9" spans="1:9">
      <c r="A9" s="52"/>
      <c r="B9" s="14">
        <v>211</v>
      </c>
      <c r="C9" s="22">
        <v>94145.8</v>
      </c>
    </row>
    <row r="10" spans="1:9">
      <c r="A10" s="53"/>
      <c r="B10" s="14">
        <v>213</v>
      </c>
      <c r="C10" s="22">
        <f>C9*0.302</f>
        <v>28432.031599999998</v>
      </c>
    </row>
    <row r="11" spans="1:9">
      <c r="A11" s="25" t="s">
        <v>46</v>
      </c>
      <c r="B11" s="14"/>
      <c r="C11" s="22">
        <f>C9+C10</f>
        <v>122577.8316</v>
      </c>
    </row>
    <row r="13" spans="1:9" ht="24" customHeight="1">
      <c r="A13" s="26" t="s">
        <v>47</v>
      </c>
      <c r="B13" s="24" t="s">
        <v>44</v>
      </c>
      <c r="C13" s="24" t="s">
        <v>45</v>
      </c>
    </row>
    <row r="14" spans="1:9">
      <c r="A14" s="27" t="s">
        <v>48</v>
      </c>
      <c r="B14" s="17">
        <v>221</v>
      </c>
      <c r="C14" s="15">
        <v>27061.87</v>
      </c>
    </row>
    <row r="15" spans="1:9">
      <c r="A15" s="28" t="s">
        <v>49</v>
      </c>
      <c r="B15" s="17">
        <v>223</v>
      </c>
      <c r="C15" s="15">
        <v>709328.19</v>
      </c>
    </row>
    <row r="16" spans="1:9">
      <c r="A16" s="28" t="s">
        <v>50</v>
      </c>
      <c r="B16" s="17">
        <v>225</v>
      </c>
      <c r="C16" s="15">
        <v>288976.34000000003</v>
      </c>
    </row>
    <row r="17" spans="1:3">
      <c r="A17" s="28" t="s">
        <v>51</v>
      </c>
      <c r="B17" s="17">
        <v>226</v>
      </c>
      <c r="C17" s="15">
        <v>102250.08</v>
      </c>
    </row>
    <row r="18" spans="1:3">
      <c r="A18" s="28" t="s">
        <v>52</v>
      </c>
      <c r="B18" s="17">
        <v>290</v>
      </c>
      <c r="C18" s="15">
        <v>100886.49</v>
      </c>
    </row>
    <row r="19" spans="1:3">
      <c r="A19" s="28" t="s">
        <v>53</v>
      </c>
      <c r="B19" s="17">
        <v>310</v>
      </c>
      <c r="C19" s="15">
        <v>148900</v>
      </c>
    </row>
    <row r="20" spans="1:3">
      <c r="A20" s="28" t="s">
        <v>54</v>
      </c>
      <c r="B20" s="17">
        <v>340</v>
      </c>
      <c r="C20" s="15">
        <v>100300</v>
      </c>
    </row>
    <row r="21" spans="1:3">
      <c r="A21" s="25" t="s">
        <v>81</v>
      </c>
      <c r="B21" s="17"/>
      <c r="C21" s="15">
        <f>C14+C15+C16+C17+C18+C19+C20</f>
        <v>1477702.97</v>
      </c>
    </row>
    <row r="22" spans="1:3">
      <c r="A22" s="25" t="s">
        <v>46</v>
      </c>
      <c r="B22" s="17"/>
      <c r="C22" s="15">
        <f>C21/12</f>
        <v>123141.91416666667</v>
      </c>
    </row>
    <row r="24" spans="1:3" ht="32.25">
      <c r="A24" s="26" t="s">
        <v>55</v>
      </c>
      <c r="B24" s="63" t="s">
        <v>56</v>
      </c>
      <c r="C24" s="64"/>
    </row>
    <row r="26" spans="1:3">
      <c r="A26" s="51" t="s">
        <v>57</v>
      </c>
      <c r="B26" s="24" t="s">
        <v>44</v>
      </c>
      <c r="C26" s="24" t="s">
        <v>45</v>
      </c>
    </row>
    <row r="27" spans="1:3">
      <c r="A27" s="52"/>
      <c r="B27" s="14">
        <v>211</v>
      </c>
      <c r="C27" s="22">
        <v>64609</v>
      </c>
    </row>
    <row r="28" spans="1:3">
      <c r="A28" s="53"/>
      <c r="B28" s="14">
        <v>213</v>
      </c>
      <c r="C28" s="22">
        <f>C27*0.302</f>
        <v>19511.917999999998</v>
      </c>
    </row>
    <row r="29" spans="1:3">
      <c r="A29" s="25" t="s">
        <v>46</v>
      </c>
      <c r="B29" s="14"/>
      <c r="C29" s="22">
        <f>C27+C28</f>
        <v>84120.918000000005</v>
      </c>
    </row>
  </sheetData>
  <mergeCells count="6">
    <mergeCell ref="A26:A28"/>
    <mergeCell ref="A1:I1"/>
    <mergeCell ref="C2:E2"/>
    <mergeCell ref="C3:E3"/>
    <mergeCell ref="A8:A10"/>
    <mergeCell ref="B24:C2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Прейскурант</vt:lpstr>
      <vt:lpstr>танцы</vt:lpstr>
      <vt:lpstr>Лист3</vt:lpstr>
      <vt:lpstr>Лист1</vt:lpstr>
      <vt:lpstr>пластилин</vt:lpstr>
      <vt:lpstr>Лист4</vt:lpstr>
      <vt:lpstr>Лист5</vt:lpstr>
      <vt:lpstr>театр</vt:lpstr>
      <vt:lpstr>Лист7</vt:lpstr>
      <vt:lpstr>Лист8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2015-12-15T11:28:19Z</dcterms:modified>
</cp:coreProperties>
</file>