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0" windowWidth="15570" windowHeight="10590"/>
  </bookViews>
  <sheets>
    <sheet name="ОМС" sheetId="1" r:id="rId1"/>
    <sheet name="ЕДДС" sheetId="2" r:id="rId2"/>
    <sheet name="МФЦ" sheetId="4" r:id="rId3"/>
  </sheets>
  <definedNames>
    <definedName name="_xlnm.Print_Titles" localSheetId="1">ЕДДС!$3:$4</definedName>
    <definedName name="_xlnm.Print_Titles" localSheetId="2">МФЦ!$3:$4</definedName>
    <definedName name="_xlnm.Print_Titles" localSheetId="0">ОМС!$3:$4</definedName>
    <definedName name="_xlnm.Print_Area" localSheetId="1">ЕДДС!$A$1:$P$22</definedName>
    <definedName name="_xlnm.Print_Area" localSheetId="2">МФЦ!$A$1:$P$22</definedName>
    <definedName name="_xlnm.Print_Area" localSheetId="0">ОМС!$A$1:$P$82</definedName>
  </definedNames>
  <calcPr calcId="145621"/>
</workbook>
</file>

<file path=xl/calcChain.xml><?xml version="1.0" encoding="utf-8"?>
<calcChain xmlns="http://schemas.openxmlformats.org/spreadsheetml/2006/main">
  <c r="G76" i="1" l="1"/>
  <c r="H13" i="4" l="1"/>
  <c r="K9" i="4" l="1"/>
  <c r="K6" i="4"/>
  <c r="L6" i="4"/>
  <c r="M6" i="4"/>
  <c r="J6" i="4"/>
  <c r="M12" i="4"/>
  <c r="N12" i="4"/>
  <c r="O12" i="4"/>
  <c r="L7" i="4"/>
  <c r="L9" i="4"/>
  <c r="M15" i="4" l="1"/>
  <c r="O15" i="4" s="1"/>
  <c r="M14" i="4"/>
  <c r="O14" i="4" s="1"/>
  <c r="K13" i="4"/>
  <c r="J13" i="4"/>
  <c r="I13" i="4"/>
  <c r="M11" i="4"/>
  <c r="O11" i="4" s="1"/>
  <c r="M10" i="4"/>
  <c r="N10" i="4" s="1"/>
  <c r="M9" i="4"/>
  <c r="N9" i="4" s="1"/>
  <c r="M8" i="4"/>
  <c r="O8" i="4" l="1"/>
  <c r="M7" i="4"/>
  <c r="O7" i="4" s="1"/>
  <c r="M13" i="4"/>
  <c r="L13" i="4"/>
  <c r="N8" i="4"/>
  <c r="N11" i="4"/>
  <c r="N15" i="4"/>
  <c r="O10" i="4"/>
  <c r="N14" i="4"/>
  <c r="I13" i="2"/>
  <c r="J13" i="2"/>
  <c r="K13" i="2"/>
  <c r="L13" i="2"/>
  <c r="M13" i="2"/>
  <c r="N13" i="2"/>
  <c r="O13" i="2"/>
  <c r="H13" i="2"/>
  <c r="M12" i="2"/>
  <c r="O12" i="2" s="1"/>
  <c r="M11" i="2"/>
  <c r="O11" i="2" s="1"/>
  <c r="M10" i="2"/>
  <c r="N10" i="2" s="1"/>
  <c r="M9" i="2"/>
  <c r="N9" i="2" s="1"/>
  <c r="M8" i="2"/>
  <c r="O8" i="2" s="1"/>
  <c r="L7" i="2"/>
  <c r="M7" i="2" s="1"/>
  <c r="L6" i="2"/>
  <c r="M6" i="2" s="1"/>
  <c r="G75" i="1"/>
  <c r="O6" i="4" l="1"/>
  <c r="O13" i="4" s="1"/>
  <c r="N7" i="4"/>
  <c r="N6" i="4" s="1"/>
  <c r="N13" i="4" s="1"/>
  <c r="O10" i="2"/>
  <c r="N7" i="2"/>
  <c r="O7" i="2"/>
  <c r="N6" i="2"/>
  <c r="O6" i="2"/>
  <c r="N12" i="2"/>
  <c r="N8" i="2"/>
  <c r="N11" i="2"/>
  <c r="L14" i="1" l="1"/>
  <c r="L5" i="1"/>
  <c r="L46" i="1"/>
  <c r="L51" i="1"/>
  <c r="M46" i="1"/>
  <c r="N46" i="1"/>
  <c r="M59" i="1" l="1"/>
  <c r="O59" i="1" s="1"/>
  <c r="M58" i="1"/>
  <c r="N58" i="1" s="1"/>
  <c r="M56" i="1"/>
  <c r="O56" i="1" s="1"/>
  <c r="M54" i="1"/>
  <c r="O54" i="1" s="1"/>
  <c r="O53" i="1"/>
  <c r="M53" i="1"/>
  <c r="N53" i="1" s="1"/>
  <c r="M52" i="1"/>
  <c r="O52" i="1" s="1"/>
  <c r="M50" i="1"/>
  <c r="N50" i="1" s="1"/>
  <c r="M49" i="1"/>
  <c r="N49" i="1" s="1"/>
  <c r="M48" i="1"/>
  <c r="O48" i="1" s="1"/>
  <c r="L47" i="1"/>
  <c r="M47" i="1" s="1"/>
  <c r="O47" i="1" s="1"/>
  <c r="L57" i="1"/>
  <c r="M57" i="1" s="1"/>
  <c r="O57" i="1" s="1"/>
  <c r="L55" i="1"/>
  <c r="M51" i="1" s="1"/>
  <c r="O51" i="1" s="1"/>
  <c r="K67" i="1"/>
  <c r="N56" i="1" l="1"/>
  <c r="N52" i="1"/>
  <c r="M55" i="1"/>
  <c r="O55" i="1" s="1"/>
  <c r="N59" i="1"/>
  <c r="O49" i="1"/>
  <c r="N48" i="1"/>
  <c r="N51" i="1"/>
  <c r="N54" i="1"/>
  <c r="O50" i="1"/>
  <c r="N57" i="1"/>
  <c r="O58" i="1"/>
  <c r="N47" i="1"/>
  <c r="N55" i="1" l="1"/>
  <c r="I67" i="1" l="1"/>
  <c r="J67" i="1"/>
  <c r="L67" i="1"/>
  <c r="H67" i="1"/>
  <c r="M69" i="1"/>
  <c r="O69" i="1" s="1"/>
  <c r="M68" i="1"/>
  <c r="O68" i="1" s="1"/>
  <c r="O67" i="1" s="1"/>
  <c r="M66" i="1"/>
  <c r="O66" i="1" s="1"/>
  <c r="L65" i="1"/>
  <c r="M65" i="1" s="1"/>
  <c r="N65" i="1" s="1"/>
  <c r="M63" i="1"/>
  <c r="N63" i="1" s="1"/>
  <c r="M62" i="1"/>
  <c r="O62" i="1" s="1"/>
  <c r="M45" i="1"/>
  <c r="O45" i="1" s="1"/>
  <c r="L44" i="1"/>
  <c r="L41" i="1" s="1"/>
  <c r="M41" i="1" s="1"/>
  <c r="M43" i="1"/>
  <c r="N43" i="1" s="1"/>
  <c r="M42" i="1"/>
  <c r="O42" i="1" s="1"/>
  <c r="L40" i="1"/>
  <c r="M40" i="1" s="1"/>
  <c r="O40" i="1" s="1"/>
  <c r="K40" i="1"/>
  <c r="L39" i="1"/>
  <c r="M39" i="1" s="1"/>
  <c r="L38" i="1"/>
  <c r="M38" i="1" s="1"/>
  <c r="L37" i="1"/>
  <c r="M37" i="1" s="1"/>
  <c r="M36" i="1"/>
  <c r="O36" i="1" s="1"/>
  <c r="M35" i="1"/>
  <c r="O35" i="1" s="1"/>
  <c r="M34" i="1"/>
  <c r="N34" i="1" s="1"/>
  <c r="L33" i="1"/>
  <c r="M33" i="1" s="1"/>
  <c r="L32" i="1"/>
  <c r="M32" i="1" s="1"/>
  <c r="M31" i="1"/>
  <c r="M29" i="1"/>
  <c r="N29" i="1" s="1"/>
  <c r="M28" i="1"/>
  <c r="N28" i="1" s="1"/>
  <c r="L26" i="1"/>
  <c r="M26" i="1" s="1"/>
  <c r="L25" i="1"/>
  <c r="M25" i="1" s="1"/>
  <c r="N25" i="1" s="1"/>
  <c r="M24" i="1"/>
  <c r="N24" i="1" s="1"/>
  <c r="L23" i="1"/>
  <c r="M23" i="1" s="1"/>
  <c r="L22" i="1"/>
  <c r="M22" i="1" s="1"/>
  <c r="M21" i="1"/>
  <c r="N21" i="1" s="1"/>
  <c r="M20" i="1"/>
  <c r="N20" i="1" s="1"/>
  <c r="M18" i="1"/>
  <c r="N18" i="1" s="1"/>
  <c r="M17" i="1"/>
  <c r="N17" i="1" s="1"/>
  <c r="M16" i="1"/>
  <c r="N16" i="1" s="1"/>
  <c r="L13" i="1"/>
  <c r="M13" i="1" s="1"/>
  <c r="O13" i="1" s="1"/>
  <c r="M12" i="1"/>
  <c r="N12" i="1" s="1"/>
  <c r="M11" i="1"/>
  <c r="N11" i="1" s="1"/>
  <c r="M10" i="1"/>
  <c r="O10" i="1" s="1"/>
  <c r="M9" i="1"/>
  <c r="O9" i="1" s="1"/>
  <c r="M8" i="1"/>
  <c r="N8" i="1" s="1"/>
  <c r="M7" i="1"/>
  <c r="N7" i="1" s="1"/>
  <c r="M6" i="1"/>
  <c r="O6" i="1" s="1"/>
  <c r="O63" i="1" l="1"/>
  <c r="N69" i="1"/>
  <c r="M67" i="1"/>
  <c r="N42" i="1"/>
  <c r="O7" i="1"/>
  <c r="L64" i="1"/>
  <c r="L61" i="1" s="1"/>
  <c r="L60" i="1" s="1"/>
  <c r="N68" i="1"/>
  <c r="N67" i="1" s="1"/>
  <c r="O11" i="1"/>
  <c r="O21" i="1"/>
  <c r="O24" i="1"/>
  <c r="L30" i="1"/>
  <c r="L27" i="1" s="1"/>
  <c r="M27" i="1" s="1"/>
  <c r="N27" i="1" s="1"/>
  <c r="N62" i="1"/>
  <c r="N66" i="1"/>
  <c r="N10" i="1"/>
  <c r="O16" i="1"/>
  <c r="O28" i="1"/>
  <c r="O34" i="1"/>
  <c r="N6" i="1"/>
  <c r="O43" i="1"/>
  <c r="O29" i="1"/>
  <c r="O41" i="1"/>
  <c r="N41" i="1"/>
  <c r="O37" i="1"/>
  <c r="N37" i="1"/>
  <c r="O38" i="1"/>
  <c r="N38" i="1"/>
  <c r="N40" i="1"/>
  <c r="N45" i="1"/>
  <c r="N36" i="1"/>
  <c r="M44" i="1"/>
  <c r="N44" i="1" s="1"/>
  <c r="O27" i="1"/>
  <c r="O32" i="1"/>
  <c r="N32" i="1"/>
  <c r="O33" i="1"/>
  <c r="N33" i="1"/>
  <c r="N35" i="1"/>
  <c r="O22" i="1"/>
  <c r="N22" i="1"/>
  <c r="O23" i="1"/>
  <c r="N23" i="1"/>
  <c r="O26" i="1"/>
  <c r="N26" i="1"/>
  <c r="L19" i="1"/>
  <c r="N13" i="1"/>
  <c r="O8" i="1"/>
  <c r="N9" i="1"/>
  <c r="M64" i="1" l="1"/>
  <c r="M30" i="1"/>
  <c r="N30" i="1" s="1"/>
  <c r="M19" i="1"/>
  <c r="L15" i="1"/>
  <c r="M15" i="1" s="1"/>
  <c r="O64" i="1" l="1"/>
  <c r="M61" i="1"/>
  <c r="M60" i="1" s="1"/>
  <c r="O61" i="1"/>
  <c r="O30" i="1"/>
  <c r="N64" i="1"/>
  <c r="N61" i="1" s="1"/>
  <c r="N60" i="1" s="1"/>
  <c r="O15" i="1"/>
  <c r="N15" i="1"/>
  <c r="N19" i="1"/>
  <c r="O19" i="1"/>
  <c r="O60" i="1" l="1"/>
  <c r="H75" i="1" l="1"/>
  <c r="O46" i="1"/>
  <c r="L75" i="1" l="1"/>
  <c r="M75" i="1" s="1"/>
  <c r="H76" i="1"/>
  <c r="L76" i="1"/>
  <c r="M76" i="1" l="1"/>
  <c r="N76" i="1" s="1"/>
  <c r="N75" i="1"/>
  <c r="M14" i="2" l="1"/>
  <c r="O14" i="2" s="1"/>
  <c r="M15" i="2"/>
  <c r="N15" i="2" l="1"/>
  <c r="O15" i="2"/>
  <c r="N14" i="2"/>
</calcChain>
</file>

<file path=xl/sharedStrings.xml><?xml version="1.0" encoding="utf-8"?>
<sst xmlns="http://schemas.openxmlformats.org/spreadsheetml/2006/main" count="557" uniqueCount="184">
  <si>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</si>
  <si>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</si>
  <si>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</si>
  <si>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</si>
  <si>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</si>
  <si>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</si>
  <si>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</si>
  <si>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Сумма уточнения (+;-)</t>
  </si>
  <si>
    <t xml:space="preserve">Утвердженные расходы с учетом уточнения </t>
  </si>
  <si>
    <t>(руб.коп.)</t>
  </si>
  <si>
    <t>сумма</t>
  </si>
  <si>
    <t>%</t>
  </si>
  <si>
    <t xml:space="preserve">исполнитель : </t>
  </si>
  <si>
    <t>Выплаты подлежащие исключению</t>
  </si>
  <si>
    <t>Отклонение утвержденных расходов без учета выплат подлежащих исключению от установленного норматива</t>
  </si>
  <si>
    <t>Доп. классификация (региональная)</t>
  </si>
  <si>
    <t>Итого по учреждению</t>
  </si>
  <si>
    <t>4=гр2+гр3</t>
  </si>
  <si>
    <t xml:space="preserve"> </t>
  </si>
  <si>
    <t>2018 год</t>
  </si>
  <si>
    <t xml:space="preserve">План с учетом уточнения на 2019 год </t>
  </si>
  <si>
    <t xml:space="preserve">Отклонение утвержденного плана с учетом уточнения на 2019 год  от кассового исполнения 2018 года </t>
  </si>
  <si>
    <t>2019 год , рублей</t>
  </si>
  <si>
    <t>содержание органов местного самоуправления Брянской области</t>
  </si>
  <si>
    <t xml:space="preserve">наименование </t>
  </si>
  <si>
    <t xml:space="preserve">кредиторская задолженность </t>
  </si>
  <si>
    <t>стимулирующие выплаты согласно НПА Брянской области</t>
  </si>
  <si>
    <t>компенсационные выплаты при увольнении</t>
  </si>
  <si>
    <t xml:space="preserve">телефон с кодом: 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</si>
  <si>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</si>
  <si>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 xml:space="preserve">2018 год </t>
  </si>
  <si>
    <t>Итого по мероприятию</t>
  </si>
  <si>
    <t>№ п/п</t>
  </si>
  <si>
    <t>дата</t>
  </si>
  <si>
    <t>Установленный норматив формирования расходов на:</t>
  </si>
  <si>
    <t>Информация о соблюдении установленных нормативов:</t>
  </si>
  <si>
    <t>Итого выплат</t>
  </si>
  <si>
    <t>гр 8= гр5+гр6+гр7</t>
  </si>
  <si>
    <t>гр9=гр4-гр8</t>
  </si>
  <si>
    <t>гр10= гр9-гр1</t>
  </si>
  <si>
    <t>Утвержденные расходы без учета выплат подлежащих исключению</t>
  </si>
  <si>
    <t xml:space="preserve">Код ведомства, </t>
  </si>
  <si>
    <t>Целевая статья</t>
  </si>
  <si>
    <t xml:space="preserve">раздел, подраздел </t>
  </si>
  <si>
    <t>Код ведомства</t>
  </si>
  <si>
    <t>Начальник финансового управления администрации города Фокино</t>
  </si>
  <si>
    <t>А.Т. Шермето</t>
  </si>
  <si>
    <t>8(48333)47719</t>
  </si>
  <si>
    <t>Е.С. Грибкова</t>
  </si>
  <si>
    <t>2.</t>
  </si>
  <si>
    <t>Руководство и управление в сфере установленных функций органов местного самоуправления</t>
  </si>
  <si>
    <t>0106</t>
  </si>
  <si>
    <t>244</t>
  </si>
  <si>
    <t>002</t>
  </si>
  <si>
    <t>0104</t>
  </si>
  <si>
    <t>02 1 01 80040</t>
  </si>
  <si>
    <t>Работы и услуги по содержанию имущества</t>
  </si>
  <si>
    <t>225</t>
  </si>
  <si>
    <t>Заработная плата</t>
  </si>
  <si>
    <t xml:space="preserve"> Администрация города Фокино</t>
  </si>
  <si>
    <t xml:space="preserve">  Контрольно-счетная палата города Фокино</t>
  </si>
  <si>
    <t>016</t>
  </si>
  <si>
    <t>70 0 00 80050</t>
  </si>
  <si>
    <t>МКУ "ЕДДС"</t>
  </si>
  <si>
    <t>0309</t>
  </si>
  <si>
    <t>02 1 06 80700</t>
  </si>
  <si>
    <t xml:space="preserve"> Прочая закупка товаров, работ и услуг для обеспечения государственных (муниципальных) нужд</t>
  </si>
  <si>
    <t>346</t>
  </si>
  <si>
    <t>121</t>
  </si>
  <si>
    <t>211</t>
  </si>
  <si>
    <t>129</t>
  </si>
  <si>
    <t>213</t>
  </si>
  <si>
    <t xml:space="preserve">  Финансовое управление администрациигорода Фокино</t>
  </si>
  <si>
    <t>003</t>
  </si>
  <si>
    <t>03 0 01 80040</t>
  </si>
  <si>
    <t>3.</t>
  </si>
  <si>
    <t xml:space="preserve">  Комитет по управлению муниципальным имуществом города Фокино</t>
  </si>
  <si>
    <t>005</t>
  </si>
  <si>
    <t>0113</t>
  </si>
  <si>
    <t>05 0 01 80040</t>
  </si>
  <si>
    <t>4.</t>
  </si>
  <si>
    <t>02 1 02 12020</t>
  </si>
  <si>
    <t>Начисления на выплаты по оплате труда</t>
  </si>
  <si>
    <t>1006</t>
  </si>
  <si>
    <t xml:space="preserve"> Услуги связи (текущие расходы)</t>
  </si>
  <si>
    <t>221</t>
  </si>
  <si>
    <r>
      <t xml:space="preserve">Пояснение к уточнению  бюджета по расходам на финансовое обеспечение деятельности органов местного самоуправления по ГОРОДСКОМУ ОКРУГУ "ГОРОД ФОКИНО" </t>
    </r>
    <r>
      <rPr>
        <sz val="10"/>
        <color rgb="FFFF0000"/>
        <rFont val="Times New Roman"/>
        <family val="1"/>
        <charset val="204"/>
      </rPr>
      <t>на ДЕКАБРЬ 2019</t>
    </r>
  </si>
  <si>
    <t>на 01.12.2019 год</t>
  </si>
  <si>
    <t>Утвержденные расходы на 01.12.2019</t>
  </si>
  <si>
    <t>СНДГФ</t>
  </si>
  <si>
    <t>001</t>
  </si>
  <si>
    <t>0103</t>
  </si>
  <si>
    <t>70 0 00 80040</t>
  </si>
  <si>
    <t>71 0 00 80040</t>
  </si>
  <si>
    <t>Экономия расходов на ремонт орг.техники</t>
  </si>
  <si>
    <t xml:space="preserve"> Прочие работы, услуги (текущие расходы)</t>
  </si>
  <si>
    <t>Оптимизация расходов в области информационных технологий по использованию программных продуктов 1С:Предприятие(сопровождение)</t>
  </si>
  <si>
    <t>Увеличение стоимости основных средств (текущие расходы)</t>
  </si>
  <si>
    <t>Увеличение стоимости прочих оборотных запасов</t>
  </si>
  <si>
    <t>Иные выплаты персоналу государственных (муниципальных) органов, за исключением фонда оплаты труда</t>
  </si>
  <si>
    <t>122</t>
  </si>
  <si>
    <t>Прочая закупка товаров, работ и услуг</t>
  </si>
  <si>
    <t>Коммунальные услуги</t>
  </si>
  <si>
    <t>223</t>
  </si>
  <si>
    <t>ремонт принтера</t>
  </si>
  <si>
    <t>226</t>
  </si>
  <si>
    <t>проверка источника бесперебойного питания( для технической защиты информации,составляющей гос.тайну)-3500руб.;                                                                                                                                                                                                                                              -аттестация автоматизированной системы технической защиты информации,составляющей гос.тайну-40000руб.;                                                                                                      -обновление средств защиты информации от незаконного доступа- 8000руб.;                                                                                                                                                                             -установка,наладка и настройка средства доверенной загрузки-12000руб.;                                                                                                                                                                      замена аккумулятора 2400 руб.                                                                                                                                                                                          -установка средства от утечки по каналам побочных электромагнитных излучений-21500руб.;                                                                                                                                            Обновление програм.продукта 1С бухгалтерия-6032руб   Обучение сотрудников-2000 руб.</t>
  </si>
  <si>
    <t>310</t>
  </si>
  <si>
    <t>Увеличение стоимости ГСМ</t>
  </si>
  <si>
    <t>343</t>
  </si>
  <si>
    <t>Увеличение стоимости строительных материалов</t>
  </si>
  <si>
    <t>344</t>
  </si>
  <si>
    <t>Приобретение стоительных материалов для ремонта системы отопления здания администрации (кран, фланец,отвод)</t>
  </si>
  <si>
    <t>Канцелярские принадлежности (бумага, папки,скоросшиватели)16058,10руб.                                                                                                                                                                                                                                                                                                                                                                                                                                                                                                   Запчасти для орг.техники (картридж, тонер) 8000руб. Новогодние гирлянды-23000руб.,                                                                                                                                      Моющие и чистящие ср-ва 8794руб.                                                                                                                                                                                                                                         Приобретение орг.техники (монитор-2шт)-19000руб.;                                                                                                                                                                                                                         Шин для автомобиля и зап.частей-32000руб.</t>
  </si>
  <si>
    <t>Экономия в рамках фактического исполнения. Зарплата за декабрь учтена в декабре</t>
  </si>
  <si>
    <t>Приобретение орг.техники (Факс 6500руб.,многофункциональное устройство 16000руб.,термопот-4000руб.,принтер-6000руб.колонки к компьютеру), 
мебели-10000руб,
ламп настольных2шт-4500руб.,</t>
  </si>
  <si>
    <t>Для приобретения комплектующих орг.техники (системный блок 24000руб.,) и хоз.инвентаря-2758руб.</t>
  </si>
  <si>
    <t>Экономия в рамках фактического исполнения. Налоги за декабрь учтены в декабре</t>
  </si>
  <si>
    <t>Служебные командировки(проезд,суточные)</t>
  </si>
  <si>
    <t>Экономия в рамках фактического исполнения.</t>
  </si>
  <si>
    <t>Приобретения измельчителя бумаги (шредер)для сектора по секретному делопроизводству-9000 руб. 
Орг.техника-48000руб.</t>
  </si>
  <si>
    <t xml:space="preserve"> Профилактика безнадзорности и правонарушений несовершеннолетних,организация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
(7197)</t>
  </si>
  <si>
    <t xml:space="preserve">Заработная плата </t>
  </si>
  <si>
    <t>Социальные пособия и компенсации персоналу в денежной форме</t>
  </si>
  <si>
    <t>Экономия от приобретения основных средств</t>
  </si>
  <si>
    <t>Обл346</t>
  </si>
  <si>
    <t>Для приобретения канц.товаров</t>
  </si>
  <si>
    <t>Осуществление первичного воинского учета на территориях, где отсутствуют военные комиссариаты</t>
  </si>
  <si>
    <t>0203</t>
  </si>
  <si>
    <t>02 1 02 51180</t>
  </si>
  <si>
    <t>Экономия в рамках фактического исполнения. Зарплатаи и начисления на оплату труда за декабрь учтены в декабре</t>
  </si>
  <si>
    <t>Перераспределение в рамках фактического исполнения. Зарплатаи и начисления на оплату труда за декабрь учтены в декабре</t>
  </si>
  <si>
    <t>Оплата за строительные материалы для ремонта кабинета (линолеум)</t>
  </si>
  <si>
    <t>Экономия средств на приобретение канц.товаров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</si>
  <si>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
(9246)</t>
  </si>
  <si>
    <t>02 7 02 16720</t>
  </si>
  <si>
    <t>Обл211</t>
  </si>
  <si>
    <t>Обл213</t>
  </si>
  <si>
    <t>Оплата за строительные материалы для ремонта кабинета ( обои)</t>
  </si>
  <si>
    <t>На приобретение канц.товаров</t>
  </si>
  <si>
    <t>Экономия в рамках фактического исполнения.  Зарплатаи и начисления на оплату труда за декабрь учтены в декабре</t>
  </si>
  <si>
    <t>Перераспределение в рамках фактического исполнения .Увеличение  за счет компенсация при увольнении сотрудника
Зарплатаи и начисления на оплату труда за декабрь учтены в декабре</t>
  </si>
  <si>
    <t xml:space="preserve"> 05 0 01 80040</t>
  </si>
  <si>
    <t>Приобретение орг.техники (компьтер в сборе 3шт.-117 000руб., многофункциональное устройство 2шт- 31 300руб.)</t>
  </si>
  <si>
    <t>Приобретение канц.товаров - 8000руб., монитора-15000руб.,системного блока-23000руб.</t>
  </si>
  <si>
    <t>Экономия в рамках фактического исполнения. (декрет)Зарплата за декабрь учтена в декабре</t>
  </si>
  <si>
    <t>7000080050</t>
  </si>
  <si>
    <t>Начисления на выплаты по оплате труда (текущие расходы)</t>
  </si>
  <si>
    <t xml:space="preserve">            Расходы на выплаты персоналу государственных (муниципальных) органов</t>
  </si>
  <si>
    <t>0300180040</t>
  </si>
  <si>
    <t>120</t>
  </si>
  <si>
    <t>850</t>
  </si>
  <si>
    <t>851</t>
  </si>
  <si>
    <t>291</t>
  </si>
  <si>
    <t>853</t>
  </si>
  <si>
    <t xml:space="preserve"> Заработная плата</t>
  </si>
  <si>
    <t xml:space="preserve"> Социальные пособия и компенсации персоналу в денежной форме</t>
  </si>
  <si>
    <t xml:space="preserve">  Прочая закупка товаров, работ и услуг</t>
  </si>
  <si>
    <t>Услуги связи</t>
  </si>
  <si>
    <t xml:space="preserve">  Работы, услуги по содержанию имущества</t>
  </si>
  <si>
    <t xml:space="preserve"> Прочие работы, услуги</t>
  </si>
  <si>
    <t xml:space="preserve">   Увеличение стоимости прочих оборотных запасов (материалов)</t>
  </si>
  <si>
    <t xml:space="preserve">  Уплата налогов, сборов и иных платежей</t>
  </si>
  <si>
    <t xml:space="preserve"> Налоги, пошлины и сборы</t>
  </si>
  <si>
    <t>экономия в рамках фактического исполнения</t>
  </si>
  <si>
    <t>списание пришедших внегодность устаревших основных средств</t>
  </si>
  <si>
    <t>услуги Консультант</t>
  </si>
  <si>
    <t>приобретение мебели и оргтехники</t>
  </si>
  <si>
    <t>экономия в рамках фактического исполнения канцтовары</t>
  </si>
  <si>
    <t>экономия в рамках фактического исполнения негативное воздействие на окружающую среду</t>
  </si>
  <si>
    <t>Приобретение компьютера в сборе</t>
  </si>
  <si>
    <t xml:space="preserve">Канц.товары(бумага 32шт*250руб.=8000руб.)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</si>
  <si>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2019 год на 01.12.2019</t>
  </si>
  <si>
    <t xml:space="preserve"> услуги передачи данных для муниципального сегмента системы 112 оперативной службы 03 г.Фокино на 2-е полугодие 2019г.</t>
  </si>
  <si>
    <t xml:space="preserve"> услуги по тех.обслуживанию муниципального сигмента системы112-,эксплотационно-техническое обслуживание атоматизир.системы центр.оповещения КСЭОН</t>
  </si>
  <si>
    <t xml:space="preserve"> услуги по тех.сопровождению муниципального сигмента системы112</t>
  </si>
  <si>
    <r>
      <t xml:space="preserve">Пояснение к уточнению  бюджета муниципального образования "городской округ "город Фокино" по расходам на финансовое обеспечение деятельности учреждений </t>
    </r>
    <r>
      <rPr>
        <b/>
        <sz val="11"/>
        <color rgb="FFFF0000"/>
        <rFont val="Times New Roman"/>
        <family val="1"/>
        <charset val="204"/>
      </rPr>
      <t xml:space="preserve"> МКУ "ЕДДС" на ДЕКАБРЬ 2019</t>
    </r>
  </si>
  <si>
    <r>
      <t xml:space="preserve">Пояснение к уточнению  бюджета муниципального образования "городской округ "город Фокино" по расходам на финансовое обеспечение деятельности учреждений 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u/>
        <sz val="11"/>
        <color rgb="FFFF0000"/>
        <rFont val="Times New Roman"/>
        <family val="1"/>
        <charset val="204"/>
      </rPr>
      <t xml:space="preserve">МБУ МФЦ "Мои документы "города Фокино" </t>
    </r>
    <r>
      <rPr>
        <b/>
        <sz val="11"/>
        <color rgb="FFFF0000"/>
        <rFont val="Times New Roman"/>
        <family val="1"/>
        <charset val="204"/>
      </rPr>
      <t>на ДЕКАБРЬ 2019</t>
    </r>
  </si>
  <si>
    <t>МБУ МФЦ "Мои документы "города Фокино"</t>
  </si>
  <si>
    <t>611</t>
  </si>
  <si>
    <t>02 1 05 80710</t>
  </si>
  <si>
    <t>Прочие несоциальные выплаты персоналу в денежной форме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</si>
  <si>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</si>
  <si>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Многофункциональные центры предоставления государственных и муниципальных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</si>
</sst>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Arial Cyr"/>
    </font>
    <font>
      <b/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u/>
      <sz val="11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7">
      <alignment horizontal="center" vertical="center" wrapText="1"/>
    </xf>
    <xf numFmtId="49" fontId="3" fillId="0" borderId="7">
      <alignment horizontal="center" vertical="top" shrinkToFit="1"/>
    </xf>
    <xf numFmtId="4" fontId="5" fillId="2" borderId="7">
      <alignment horizontal="right" vertical="top" shrinkToFit="1"/>
    </xf>
    <xf numFmtId="10" fontId="5" fillId="2" borderId="7">
      <alignment horizontal="right" vertical="top" shrinkToFit="1"/>
    </xf>
    <xf numFmtId="0" fontId="3" fillId="0" borderId="0">
      <alignment horizontal="left" wrapText="1"/>
    </xf>
    <xf numFmtId="0" fontId="5" fillId="0" borderId="7">
      <alignment vertical="top" wrapText="1"/>
    </xf>
    <xf numFmtId="4" fontId="5" fillId="3" borderId="7">
      <alignment horizontal="right" vertical="top" shrinkToFit="1"/>
    </xf>
    <xf numFmtId="10" fontId="5" fillId="3" borderId="7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8"/>
    <xf numFmtId="0" fontId="3" fillId="4" borderId="9"/>
    <xf numFmtId="49" fontId="3" fillId="0" borderId="7">
      <alignment horizontal="left" vertical="top" wrapText="1" indent="2"/>
    </xf>
    <xf numFmtId="4" fontId="3" fillId="0" borderId="7">
      <alignment horizontal="right" vertical="top" shrinkToFit="1"/>
    </xf>
    <xf numFmtId="10" fontId="3" fillId="0" borderId="7">
      <alignment horizontal="right" vertical="top" shrinkToFit="1"/>
    </xf>
    <xf numFmtId="0" fontId="3" fillId="4" borderId="9">
      <alignment shrinkToFit="1"/>
    </xf>
    <xf numFmtId="0" fontId="5" fillId="0" borderId="7">
      <alignment horizontal="left"/>
    </xf>
    <xf numFmtId="0" fontId="3" fillId="4" borderId="10"/>
    <xf numFmtId="0" fontId="3" fillId="4" borderId="9">
      <alignment horizontal="center"/>
    </xf>
    <xf numFmtId="0" fontId="3" fillId="4" borderId="9">
      <alignment horizontal="left"/>
    </xf>
    <xf numFmtId="0" fontId="3" fillId="4" borderId="10">
      <alignment horizontal="center"/>
    </xf>
    <xf numFmtId="0" fontId="3" fillId="4" borderId="10">
      <alignment horizontal="left"/>
    </xf>
    <xf numFmtId="0" fontId="12" fillId="0" borderId="7">
      <alignment vertical="top" wrapText="1"/>
    </xf>
    <xf numFmtId="0" fontId="15" fillId="0" borderId="0"/>
    <xf numFmtId="0" fontId="15" fillId="0" borderId="0"/>
    <xf numFmtId="0" fontId="15" fillId="0" borderId="0"/>
    <xf numFmtId="0" fontId="12" fillId="0" borderId="7">
      <alignment vertical="top" wrapText="1"/>
    </xf>
  </cellStyleXfs>
  <cellXfs count="237">
    <xf numFmtId="0" fontId="0" fillId="0" borderId="0" xfId="0"/>
    <xf numFmtId="0" fontId="8" fillId="0" borderId="0" xfId="0" applyFont="1"/>
    <xf numFmtId="0" fontId="8" fillId="0" borderId="1" xfId="0" applyFont="1" applyBorder="1" applyAlignment="1">
      <alignment vertical="center" wrapText="1"/>
    </xf>
    <xf numFmtId="0" fontId="8" fillId="0" borderId="1" xfId="0" applyFont="1" applyBorder="1"/>
    <xf numFmtId="0" fontId="8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1" xfId="0" applyFont="1" applyBorder="1"/>
    <xf numFmtId="4" fontId="1" fillId="0" borderId="0" xfId="0" applyNumberFormat="1" applyFont="1"/>
    <xf numFmtId="4" fontId="8" fillId="0" borderId="1" xfId="0" applyNumberFormat="1" applyFont="1" applyBorder="1"/>
    <xf numFmtId="49" fontId="9" fillId="0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left" vertical="top" wrapText="1"/>
    </xf>
    <xf numFmtId="9" fontId="1" fillId="0" borderId="1" xfId="0" applyNumberFormat="1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" fillId="5" borderId="1" xfId="0" applyFont="1" applyFill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9" fontId="13" fillId="0" borderId="1" xfId="0" applyNumberFormat="1" applyFont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4" fillId="5" borderId="1" xfId="26" applyNumberFormat="1" applyFont="1" applyFill="1" applyBorder="1" applyAlignment="1" applyProtection="1">
      <alignment horizontal="left" vertical="top" wrapText="1"/>
    </xf>
    <xf numFmtId="4" fontId="13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1" fillId="5" borderId="0" xfId="0" applyFont="1" applyFill="1" applyAlignment="1">
      <alignment horizontal="left" vertical="top"/>
    </xf>
    <xf numFmtId="49" fontId="1" fillId="5" borderId="2" xfId="0" applyNumberFormat="1" applyFont="1" applyFill="1" applyBorder="1" applyAlignment="1">
      <alignment horizontal="left" vertical="top" wrapText="1"/>
    </xf>
    <xf numFmtId="4" fontId="1" fillId="5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20" fillId="0" borderId="1" xfId="0" applyNumberFormat="1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top" wrapText="1"/>
    </xf>
    <xf numFmtId="9" fontId="8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14" fillId="5" borderId="1" xfId="33" applyNumberFormat="1" applyFont="1" applyFill="1" applyBorder="1" applyAlignment="1" applyProtection="1">
      <alignment horizontal="left" vertical="top" wrapText="1"/>
    </xf>
    <xf numFmtId="0" fontId="17" fillId="0" borderId="1" xfId="36" applyNumberFormat="1" applyFont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4" fillId="5" borderId="8" xfId="26" applyNumberFormat="1" applyFont="1" applyFill="1" applyBorder="1" applyAlignment="1" applyProtection="1">
      <alignment horizontal="left" vertical="top" wrapText="1"/>
    </xf>
    <xf numFmtId="2" fontId="7" fillId="0" borderId="3" xfId="0" applyNumberFormat="1" applyFont="1" applyBorder="1" applyAlignment="1">
      <alignment horizontal="left" vertical="top" wrapText="1"/>
    </xf>
    <xf numFmtId="0" fontId="14" fillId="0" borderId="7" xfId="33" applyNumberFormat="1" applyFont="1" applyAlignment="1" applyProtection="1">
      <alignment horizontal="left" vertical="top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14" fillId="0" borderId="1" xfId="25" applyNumberFormat="1" applyFont="1" applyBorder="1" applyAlignment="1" applyProtection="1">
      <alignment horizontal="left" vertical="top" wrapText="1"/>
    </xf>
    <xf numFmtId="4" fontId="1" fillId="6" borderId="1" xfId="0" applyNumberFormat="1" applyFont="1" applyFill="1" applyBorder="1" applyAlignment="1">
      <alignment vertical="top" wrapText="1"/>
    </xf>
    <xf numFmtId="0" fontId="14" fillId="5" borderId="7" xfId="33" applyNumberFormat="1" applyFont="1" applyFill="1" applyAlignment="1" applyProtection="1">
      <alignment horizontal="left" vertical="top" wrapText="1"/>
    </xf>
    <xf numFmtId="4" fontId="1" fillId="6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" fontId="1" fillId="5" borderId="2" xfId="0" applyNumberFormat="1" applyFont="1" applyFill="1" applyBorder="1" applyAlignment="1">
      <alignment horizontal="left" vertical="top"/>
    </xf>
    <xf numFmtId="4" fontId="1" fillId="5" borderId="2" xfId="0" applyNumberFormat="1" applyFont="1" applyFill="1" applyBorder="1" applyAlignment="1">
      <alignment horizontal="left" vertical="top" wrapText="1"/>
    </xf>
    <xf numFmtId="4" fontId="1" fillId="5" borderId="1" xfId="0" applyNumberFormat="1" applyFont="1" applyFill="1" applyBorder="1" applyAlignment="1">
      <alignment horizontal="left" vertical="top"/>
    </xf>
    <xf numFmtId="9" fontId="1" fillId="5" borderId="1" xfId="0" applyNumberFormat="1" applyFont="1" applyFill="1" applyBorder="1" applyAlignment="1">
      <alignment horizontal="left" vertical="top" wrapText="1"/>
    </xf>
    <xf numFmtId="0" fontId="14" fillId="5" borderId="0" xfId="26" applyNumberFormat="1" applyFont="1" applyFill="1" applyBorder="1" applyAlignment="1" applyProtection="1">
      <alignment horizontal="left" vertical="top" wrapText="1"/>
    </xf>
    <xf numFmtId="0" fontId="10" fillId="5" borderId="15" xfId="0" applyFont="1" applyFill="1" applyBorder="1" applyAlignment="1">
      <alignment horizontal="left" vertical="top" wrapText="1"/>
    </xf>
    <xf numFmtId="0" fontId="17" fillId="5" borderId="1" xfId="0" applyFont="1" applyFill="1" applyBorder="1" applyAlignment="1">
      <alignment horizontal="left" vertical="top" wrapText="1"/>
    </xf>
    <xf numFmtId="0" fontId="17" fillId="5" borderId="2" xfId="0" applyFont="1" applyFill="1" applyBorder="1" applyAlignment="1">
      <alignment horizontal="left" vertical="top" wrapText="1"/>
    </xf>
    <xf numFmtId="0" fontId="20" fillId="5" borderId="7" xfId="37" applyNumberFormat="1" applyFont="1" applyFill="1" applyAlignment="1" applyProtection="1">
      <alignment horizontal="left" vertical="top" wrapText="1"/>
    </xf>
    <xf numFmtId="49" fontId="7" fillId="5" borderId="15" xfId="0" applyNumberFormat="1" applyFont="1" applyFill="1" applyBorder="1" applyAlignment="1">
      <alignment horizontal="left" vertical="top" wrapText="1"/>
    </xf>
    <xf numFmtId="4" fontId="7" fillId="5" borderId="15" xfId="0" applyNumberFormat="1" applyFont="1" applyFill="1" applyBorder="1" applyAlignment="1">
      <alignment horizontal="left" vertical="top"/>
    </xf>
    <xf numFmtId="4" fontId="7" fillId="5" borderId="15" xfId="0" applyNumberFormat="1" applyFont="1" applyFill="1" applyBorder="1" applyAlignment="1">
      <alignment horizontal="left" vertical="top" wrapText="1"/>
    </xf>
    <xf numFmtId="49" fontId="1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left" vertical="top" wrapText="1"/>
    </xf>
    <xf numFmtId="4" fontId="7" fillId="5" borderId="3" xfId="0" applyNumberFormat="1" applyFont="1" applyFill="1" applyBorder="1" applyAlignment="1">
      <alignment horizontal="left" vertical="top"/>
    </xf>
    <xf numFmtId="4" fontId="7" fillId="5" borderId="3" xfId="0" applyNumberFormat="1" applyFont="1" applyFill="1" applyBorder="1" applyAlignment="1">
      <alignment horizontal="left" vertical="top" wrapText="1"/>
    </xf>
    <xf numFmtId="4" fontId="1" fillId="5" borderId="3" xfId="0" applyNumberFormat="1" applyFont="1" applyFill="1" applyBorder="1" applyAlignment="1">
      <alignment horizontal="left" vertical="top" wrapText="1"/>
    </xf>
    <xf numFmtId="0" fontId="24" fillId="0" borderId="0" xfId="0" applyNumberFormat="1" applyFont="1" applyBorder="1" applyAlignment="1">
      <alignment horizontal="left" vertical="top"/>
    </xf>
    <xf numFmtId="4" fontId="24" fillId="0" borderId="0" xfId="0" applyNumberFormat="1" applyFont="1" applyBorder="1" applyAlignment="1">
      <alignment horizontal="left" vertical="top"/>
    </xf>
    <xf numFmtId="4" fontId="1" fillId="0" borderId="15" xfId="0" applyNumberFormat="1" applyFont="1" applyBorder="1" applyAlignment="1">
      <alignment horizontal="left" vertical="top" wrapText="1"/>
    </xf>
    <xf numFmtId="4" fontId="24" fillId="0" borderId="1" xfId="0" applyNumberFormat="1" applyFont="1" applyBorder="1" applyAlignment="1">
      <alignment horizontal="left" vertical="top"/>
    </xf>
    <xf numFmtId="0" fontId="20" fillId="5" borderId="18" xfId="25" applyNumberFormat="1" applyFont="1" applyFill="1" applyBorder="1" applyAlignment="1" applyProtection="1">
      <alignment horizontal="left" vertical="top" wrapText="1"/>
    </xf>
    <xf numFmtId="49" fontId="21" fillId="5" borderId="1" xfId="0" applyNumberFormat="1" applyFont="1" applyFill="1" applyBorder="1" applyAlignment="1">
      <alignment horizontal="left" vertical="top" wrapText="1"/>
    </xf>
    <xf numFmtId="49" fontId="17" fillId="5" borderId="1" xfId="0" applyNumberFormat="1" applyFont="1" applyFill="1" applyBorder="1" applyAlignment="1">
      <alignment horizontal="left" vertical="top" wrapText="1"/>
    </xf>
    <xf numFmtId="4" fontId="1" fillId="5" borderId="3" xfId="0" applyNumberFormat="1" applyFont="1" applyFill="1" applyBorder="1" applyAlignment="1">
      <alignment horizontal="left" vertical="top"/>
    </xf>
    <xf numFmtId="0" fontId="14" fillId="5" borderId="19" xfId="33" applyNumberFormat="1" applyFont="1" applyFill="1" applyBorder="1" applyAlignment="1" applyProtection="1">
      <alignment horizontal="left" vertical="top" wrapText="1"/>
    </xf>
    <xf numFmtId="4" fontId="24" fillId="0" borderId="2" xfId="0" applyNumberFormat="1" applyFont="1" applyBorder="1" applyAlignment="1">
      <alignment horizontal="left" vertical="top"/>
    </xf>
    <xf numFmtId="2" fontId="1" fillId="0" borderId="15" xfId="0" applyNumberFormat="1" applyFont="1" applyBorder="1" applyAlignment="1">
      <alignment horizontal="left" vertical="top" wrapText="1"/>
    </xf>
    <xf numFmtId="0" fontId="20" fillId="5" borderId="1" xfId="37" applyNumberFormat="1" applyFont="1" applyFill="1" applyBorder="1" applyAlignment="1" applyProtection="1">
      <alignment horizontal="left" vertical="top" wrapText="1"/>
    </xf>
    <xf numFmtId="49" fontId="7" fillId="5" borderId="1" xfId="0" applyNumberFormat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4" fontId="7" fillId="5" borderId="1" xfId="0" applyNumberFormat="1" applyFont="1" applyFill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left" vertical="top" wrapText="1"/>
    </xf>
    <xf numFmtId="4" fontId="7" fillId="5" borderId="2" xfId="0" applyNumberFormat="1" applyFont="1" applyFill="1" applyBorder="1" applyAlignment="1">
      <alignment horizontal="left" vertical="top"/>
    </xf>
    <xf numFmtId="4" fontId="7" fillId="5" borderId="2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4" fontId="16" fillId="0" borderId="1" xfId="35" applyNumberFormat="1" applyFont="1" applyBorder="1" applyAlignment="1">
      <alignment horizontal="left" vertical="top"/>
    </xf>
    <xf numFmtId="0" fontId="14" fillId="0" borderId="1" xfId="33" applyNumberFormat="1" applyFont="1" applyBorder="1" applyAlignment="1" applyProtection="1">
      <alignment horizontal="left" vertical="top" wrapText="1"/>
    </xf>
    <xf numFmtId="0" fontId="25" fillId="0" borderId="7" xfId="37" applyNumberFormat="1" applyFont="1" applyAlignment="1" applyProtection="1">
      <alignment horizontal="left" vertical="top" wrapText="1"/>
    </xf>
    <xf numFmtId="1" fontId="25" fillId="0" borderId="7" xfId="27" applyNumberFormat="1" applyFont="1" applyAlignment="1" applyProtection="1">
      <alignment horizontal="left" vertical="top" shrinkToFit="1"/>
    </xf>
    <xf numFmtId="0" fontId="14" fillId="0" borderId="7" xfId="37" applyNumberFormat="1" applyFont="1" applyAlignment="1" applyProtection="1">
      <alignment horizontal="left" vertical="top" wrapText="1"/>
    </xf>
    <xf numFmtId="1" fontId="14" fillId="0" borderId="7" xfId="27" applyNumberFormat="1" applyFont="1" applyAlignment="1" applyProtection="1">
      <alignment horizontal="left" vertical="top" shrinkToFit="1"/>
    </xf>
    <xf numFmtId="4" fontId="25" fillId="0" borderId="20" xfId="7" applyNumberFormat="1" applyFont="1" applyFill="1" applyBorder="1" applyAlignment="1" applyProtection="1">
      <alignment horizontal="left" vertical="top" shrinkToFit="1"/>
    </xf>
    <xf numFmtId="4" fontId="14" fillId="0" borderId="20" xfId="7" applyNumberFormat="1" applyFont="1" applyFill="1" applyBorder="1" applyAlignment="1" applyProtection="1">
      <alignment horizontal="left" vertical="top" shrinkToFit="1"/>
    </xf>
    <xf numFmtId="4" fontId="25" fillId="0" borderId="7" xfId="27" applyNumberFormat="1" applyFont="1" applyAlignment="1" applyProtection="1">
      <alignment horizontal="left" vertical="top" shrinkToFit="1"/>
    </xf>
    <xf numFmtId="4" fontId="14" fillId="0" borderId="7" xfId="27" applyNumberFormat="1" applyFont="1" applyAlignment="1" applyProtection="1">
      <alignment horizontal="left" vertical="top" shrinkToFit="1"/>
    </xf>
    <xf numFmtId="4" fontId="25" fillId="0" borderId="0" xfId="27" applyNumberFormat="1" applyFont="1" applyBorder="1" applyAlignment="1" applyProtection="1">
      <alignment horizontal="left" vertical="top" shrinkToFit="1"/>
    </xf>
    <xf numFmtId="4" fontId="14" fillId="0" borderId="0" xfId="27" applyNumberFormat="1" applyFont="1" applyBorder="1" applyAlignment="1" applyProtection="1">
      <alignment horizontal="left" vertical="top" shrinkToFit="1"/>
    </xf>
    <xf numFmtId="0" fontId="1" fillId="6" borderId="3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left" vertical="top" wrapText="1"/>
    </xf>
    <xf numFmtId="49" fontId="22" fillId="6" borderId="7" xfId="6" applyFont="1" applyFill="1" applyAlignment="1" applyProtection="1">
      <alignment horizontal="center" vertical="center" wrapText="1"/>
    </xf>
    <xf numFmtId="0" fontId="1" fillId="6" borderId="1" xfId="0" applyFont="1" applyFill="1" applyBorder="1" applyAlignment="1">
      <alignment horizontal="center" vertical="top" wrapText="1"/>
    </xf>
    <xf numFmtId="4" fontId="1" fillId="6" borderId="1" xfId="0" applyNumberFormat="1" applyFont="1" applyFill="1" applyBorder="1" applyAlignment="1">
      <alignment horizontal="right" vertical="top" wrapText="1"/>
    </xf>
    <xf numFmtId="2" fontId="1" fillId="6" borderId="3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0" xfId="0" applyFont="1" applyFill="1" applyAlignment="1">
      <alignment horizontal="left" vertical="top"/>
    </xf>
    <xf numFmtId="0" fontId="1" fillId="6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left" vertical="top" wrapText="1"/>
    </xf>
    <xf numFmtId="4" fontId="7" fillId="6" borderId="1" xfId="0" applyNumberFormat="1" applyFont="1" applyFill="1" applyBorder="1" applyAlignment="1">
      <alignment horizontal="left" vertical="top" wrapText="1"/>
    </xf>
    <xf numFmtId="9" fontId="1" fillId="6" borderId="1" xfId="0" applyNumberFormat="1" applyFont="1" applyFill="1" applyBorder="1" applyAlignment="1">
      <alignment horizontal="left" vertical="top" wrapText="1"/>
    </xf>
    <xf numFmtId="0" fontId="18" fillId="6" borderId="1" xfId="26" applyNumberFormat="1" applyFont="1" applyFill="1" applyBorder="1" applyAlignment="1" applyProtection="1">
      <alignment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49" fontId="19" fillId="6" borderId="1" xfId="0" applyNumberFormat="1" applyFont="1" applyFill="1" applyBorder="1" applyAlignment="1">
      <alignment horizontal="left" vertical="top" shrinkToFit="1"/>
    </xf>
    <xf numFmtId="4" fontId="13" fillId="6" borderId="1" xfId="0" applyNumberFormat="1" applyFont="1" applyFill="1" applyBorder="1" applyAlignment="1">
      <alignment horizontal="center" vertical="top" wrapText="1"/>
    </xf>
    <xf numFmtId="4" fontId="13" fillId="6" borderId="1" xfId="0" applyNumberFormat="1" applyFont="1" applyFill="1" applyBorder="1" applyAlignment="1">
      <alignment vertical="top" wrapText="1"/>
    </xf>
    <xf numFmtId="2" fontId="7" fillId="6" borderId="1" xfId="0" applyNumberFormat="1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7" fillId="6" borderId="0" xfId="0" applyFont="1" applyFill="1" applyAlignment="1">
      <alignment horizontal="left" vertical="top"/>
    </xf>
    <xf numFmtId="4" fontId="25" fillId="6" borderId="0" xfId="27" applyNumberFormat="1" applyFont="1" applyFill="1" applyBorder="1" applyAlignment="1" applyProtection="1">
      <alignment horizontal="left" vertical="top" shrinkToFit="1"/>
    </xf>
    <xf numFmtId="0" fontId="18" fillId="6" borderId="0" xfId="26" applyNumberFormat="1" applyFont="1" applyFill="1" applyBorder="1" applyAlignment="1" applyProtection="1">
      <alignment horizontal="left" vertical="top" wrapText="1"/>
    </xf>
    <xf numFmtId="4" fontId="13" fillId="6" borderId="1" xfId="0" applyNumberFormat="1" applyFont="1" applyFill="1" applyBorder="1" applyAlignment="1">
      <alignment horizontal="left" vertical="top" wrapText="1"/>
    </xf>
    <xf numFmtId="2" fontId="7" fillId="6" borderId="3" xfId="0" applyNumberFormat="1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4" fontId="26" fillId="0" borderId="0" xfId="0" applyNumberFormat="1" applyFont="1" applyBorder="1" applyAlignment="1">
      <alignment horizontal="left" vertical="top"/>
    </xf>
    <xf numFmtId="4" fontId="7" fillId="0" borderId="2" xfId="0" applyNumberFormat="1" applyFont="1" applyBorder="1" applyAlignment="1">
      <alignment horizontal="left" vertical="top" wrapText="1"/>
    </xf>
    <xf numFmtId="4" fontId="7" fillId="0" borderId="15" xfId="0" applyNumberFormat="1" applyFont="1" applyBorder="1" applyAlignment="1">
      <alignment horizontal="left" vertical="top" wrapText="1"/>
    </xf>
    <xf numFmtId="4" fontId="27" fillId="5" borderId="1" xfId="0" applyNumberFormat="1" applyFont="1" applyFill="1" applyBorder="1" applyAlignment="1">
      <alignment horizontal="left" vertical="top" wrapText="1"/>
    </xf>
    <xf numFmtId="4" fontId="28" fillId="0" borderId="1" xfId="34" applyNumberFormat="1" applyFont="1" applyBorder="1" applyAlignment="1">
      <alignment horizontal="left" vertical="top"/>
    </xf>
    <xf numFmtId="4" fontId="27" fillId="0" borderId="1" xfId="0" applyNumberFormat="1" applyFont="1" applyBorder="1" applyAlignment="1">
      <alignment horizontal="left" vertical="top" wrapText="1"/>
    </xf>
    <xf numFmtId="1" fontId="31" fillId="0" borderId="7" xfId="27" applyNumberFormat="1" applyFont="1" applyAlignment="1" applyProtection="1">
      <alignment horizontal="center" vertical="top" shrinkToFit="1"/>
    </xf>
    <xf numFmtId="1" fontId="14" fillId="0" borderId="19" xfId="27" applyNumberFormat="1" applyFont="1" applyBorder="1" applyAlignment="1" applyProtection="1">
      <alignment horizontal="left" vertical="top" shrinkToFit="1"/>
    </xf>
    <xf numFmtId="1" fontId="31" fillId="0" borderId="18" xfId="27" applyNumberFormat="1" applyFont="1" applyBorder="1" applyAlignment="1" applyProtection="1">
      <alignment horizontal="center" vertical="top" shrinkToFit="1"/>
    </xf>
    <xf numFmtId="1" fontId="14" fillId="0" borderId="1" xfId="27" applyNumberFormat="1" applyFont="1" applyBorder="1" applyAlignment="1" applyProtection="1">
      <alignment horizontal="left" vertical="top" shrinkToFit="1"/>
    </xf>
    <xf numFmtId="0" fontId="19" fillId="0" borderId="0" xfId="0" applyFont="1" applyAlignment="1">
      <alignment horizontal="center" vertical="top"/>
    </xf>
    <xf numFmtId="0" fontId="19" fillId="0" borderId="1" xfId="0" applyFont="1" applyBorder="1" applyAlignment="1">
      <alignment horizontal="center" vertical="top" wrapText="1"/>
    </xf>
    <xf numFmtId="1" fontId="17" fillId="0" borderId="7" xfId="27" applyNumberFormat="1" applyFont="1" applyAlignment="1" applyProtection="1">
      <alignment horizontal="left" vertical="top" shrinkToFit="1"/>
    </xf>
    <xf numFmtId="1" fontId="17" fillId="0" borderId="19" xfId="27" applyNumberFormat="1" applyFont="1" applyBorder="1" applyAlignment="1" applyProtection="1">
      <alignment horizontal="left" vertical="top" shrinkToFit="1"/>
    </xf>
    <xf numFmtId="1" fontId="17" fillId="0" borderId="1" xfId="27" applyNumberFormat="1" applyFont="1" applyBorder="1" applyAlignment="1" applyProtection="1">
      <alignment horizontal="left" vertical="top" shrinkToFi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6" xfId="0" applyNumberFormat="1" applyFont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" fillId="0" borderId="0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2" fontId="1" fillId="0" borderId="4" xfId="0" applyNumberFormat="1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2" fontId="1" fillId="0" borderId="2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3" fontId="1" fillId="0" borderId="4" xfId="0" applyNumberFormat="1" applyFont="1" applyBorder="1" applyAlignment="1">
      <alignment horizontal="left" vertical="top" wrapText="1"/>
    </xf>
    <xf numFmtId="3" fontId="1" fillId="0" borderId="5" xfId="0" applyNumberFormat="1" applyFont="1" applyBorder="1" applyAlignment="1">
      <alignment horizontal="left" vertical="top" wrapText="1"/>
    </xf>
    <xf numFmtId="3" fontId="1" fillId="0" borderId="6" xfId="0" applyNumberFormat="1" applyFont="1" applyBorder="1" applyAlignment="1">
      <alignment horizontal="left" vertical="top" wrapText="1"/>
    </xf>
    <xf numFmtId="2" fontId="1" fillId="0" borderId="12" xfId="0" applyNumberFormat="1" applyFont="1" applyBorder="1" applyAlignment="1">
      <alignment horizontal="left" vertical="top" wrapText="1"/>
    </xf>
    <xf numFmtId="2" fontId="1" fillId="0" borderId="13" xfId="0" applyNumberFormat="1" applyFont="1" applyBorder="1" applyAlignment="1">
      <alignment horizontal="left" vertical="top" wrapText="1"/>
    </xf>
    <xf numFmtId="2" fontId="1" fillId="0" borderId="1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</cellXfs>
  <cellStyles count="38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3 3" xfId="37"/>
    <cellStyle name="xl34" xfId="26"/>
    <cellStyle name="xl34 2" xfId="33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Обычный" xfId="0" builtinId="0"/>
    <cellStyle name="Обычный 2" xfId="1"/>
    <cellStyle name="Обычный_ОМС (10)" xfId="35"/>
    <cellStyle name="Обычный_ОМС (3)" xfId="34"/>
    <cellStyle name="Обычный_расш (2)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S87"/>
  <sheetViews>
    <sheetView tabSelected="1" zoomScale="70" zoomScaleNormal="70" workbookViewId="0">
      <pane xSplit="1" ySplit="4" topLeftCell="B32" activePane="bottomRight" state="frozen"/>
      <selection pane="topRight" activeCell="B1" sqref="B1"/>
      <selection pane="bottomLeft" activeCell="A5" sqref="A5"/>
      <selection pane="bottomRight" activeCell="L30" sqref="L30"/>
    </sheetView>
  </sheetViews>
  <sheetFormatPr defaultRowHeight="12.75" x14ac:dyDescent="0.25"/>
  <cols>
    <col min="1" max="1" width="0.140625" style="38" customWidth="1"/>
    <col min="2" max="2" width="29.42578125" style="38" customWidth="1"/>
    <col min="3" max="3" width="6" style="38" customWidth="1"/>
    <col min="4" max="4" width="10" style="38" customWidth="1"/>
    <col min="5" max="5" width="14" style="38" customWidth="1"/>
    <col min="6" max="6" width="16" style="38" customWidth="1"/>
    <col min="7" max="7" width="13" style="38" customWidth="1"/>
    <col min="8" max="8" width="13.5703125" style="38" customWidth="1"/>
    <col min="9" max="9" width="14.85546875" style="38" customWidth="1"/>
    <col min="10" max="10" width="14.5703125" style="38" customWidth="1"/>
    <col min="11" max="11" width="12.5703125" style="38" customWidth="1"/>
    <col min="12" max="12" width="16.140625" style="38" customWidth="1"/>
    <col min="13" max="13" width="14.5703125" style="38" customWidth="1"/>
    <col min="14" max="14" width="15.140625" style="38" customWidth="1"/>
    <col min="15" max="15" width="8.5703125" style="38" customWidth="1"/>
    <col min="16" max="16" width="40.85546875" style="38" customWidth="1"/>
    <col min="17" max="17" width="0.28515625" style="38" customWidth="1"/>
    <col min="18" max="18" width="2" style="38" customWidth="1"/>
    <col min="19" max="16384" width="9.140625" style="38"/>
  </cols>
  <sheetData>
    <row r="1" spans="1:17" ht="21.75" customHeight="1" x14ac:dyDescent="0.25">
      <c r="A1" s="198" t="s">
        <v>86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</row>
    <row r="2" spans="1:17" ht="18.75" customHeight="1" x14ac:dyDescent="0.25">
      <c r="P2" s="38" t="s">
        <v>9</v>
      </c>
    </row>
    <row r="3" spans="1:17" ht="53.25" customHeight="1" x14ac:dyDescent="0.25">
      <c r="A3" s="194" t="s">
        <v>32</v>
      </c>
      <c r="B3" s="214" t="s">
        <v>6</v>
      </c>
      <c r="C3" s="214" t="s">
        <v>41</v>
      </c>
      <c r="D3" s="214" t="s">
        <v>43</v>
      </c>
      <c r="E3" s="194" t="s">
        <v>42</v>
      </c>
      <c r="F3" s="214" t="s">
        <v>1</v>
      </c>
      <c r="G3" s="215" t="s">
        <v>15</v>
      </c>
      <c r="H3" s="216" t="s">
        <v>19</v>
      </c>
      <c r="I3" s="216"/>
      <c r="J3" s="217" t="s">
        <v>87</v>
      </c>
      <c r="K3" s="218"/>
      <c r="L3" s="214" t="s">
        <v>0</v>
      </c>
      <c r="M3" s="194" t="s">
        <v>20</v>
      </c>
      <c r="N3" s="214" t="s">
        <v>21</v>
      </c>
      <c r="O3" s="214"/>
      <c r="P3" s="194" t="s">
        <v>2</v>
      </c>
      <c r="Q3" s="38" t="s">
        <v>18</v>
      </c>
    </row>
    <row r="4" spans="1:17" ht="26.25" customHeight="1" x14ac:dyDescent="0.25">
      <c r="A4" s="195"/>
      <c r="B4" s="214"/>
      <c r="C4" s="214"/>
      <c r="D4" s="214"/>
      <c r="E4" s="195"/>
      <c r="F4" s="214"/>
      <c r="G4" s="215"/>
      <c r="H4" s="39" t="s">
        <v>3</v>
      </c>
      <c r="I4" s="39" t="s">
        <v>4</v>
      </c>
      <c r="J4" s="39" t="s">
        <v>5</v>
      </c>
      <c r="K4" s="39" t="s">
        <v>4</v>
      </c>
      <c r="L4" s="214"/>
      <c r="M4" s="195"/>
      <c r="N4" s="40" t="s">
        <v>10</v>
      </c>
      <c r="O4" s="40" t="s">
        <v>11</v>
      </c>
      <c r="P4" s="195"/>
    </row>
    <row r="5" spans="1:17" s="154" customFormat="1" ht="24.75" customHeight="1" x14ac:dyDescent="0.25">
      <c r="A5" s="146"/>
      <c r="B5" s="147" t="s">
        <v>89</v>
      </c>
      <c r="C5" s="148"/>
      <c r="D5" s="148"/>
      <c r="E5" s="149"/>
      <c r="F5" s="150"/>
      <c r="G5" s="150"/>
      <c r="H5" s="151"/>
      <c r="I5" s="151"/>
      <c r="J5" s="151"/>
      <c r="K5" s="151"/>
      <c r="L5" s="89">
        <f>L6</f>
        <v>0</v>
      </c>
      <c r="M5" s="151"/>
      <c r="N5" s="151"/>
      <c r="O5" s="152"/>
      <c r="P5" s="153"/>
    </row>
    <row r="6" spans="1:17" s="66" customFormat="1" ht="51.75" customHeight="1" x14ac:dyDescent="0.25">
      <c r="A6" s="65"/>
      <c r="B6" s="81" t="s">
        <v>50</v>
      </c>
      <c r="C6" s="55" t="s">
        <v>90</v>
      </c>
      <c r="D6" s="55" t="s">
        <v>91</v>
      </c>
      <c r="E6" s="19" t="s">
        <v>92</v>
      </c>
      <c r="F6" s="67"/>
      <c r="G6" s="67"/>
      <c r="H6" s="31">
        <v>692781</v>
      </c>
      <c r="I6" s="31">
        <v>686702</v>
      </c>
      <c r="J6" s="31">
        <v>721494</v>
      </c>
      <c r="K6" s="31">
        <v>540383.78</v>
      </c>
      <c r="L6" s="31">
        <v>0</v>
      </c>
      <c r="M6" s="31">
        <f t="shared" ref="M6:N13" si="0">J6+L6</f>
        <v>721494</v>
      </c>
      <c r="N6" s="31">
        <f t="shared" ref="N6:N13" si="1">M6-I6</f>
        <v>34792</v>
      </c>
      <c r="O6" s="85">
        <f t="shared" ref="O6:O13" si="2">M6/I6%</f>
        <v>105.06653541128466</v>
      </c>
      <c r="P6" s="67"/>
    </row>
    <row r="7" spans="1:17" s="66" customFormat="1" ht="27" customHeight="1" x14ac:dyDescent="0.25">
      <c r="A7" s="65"/>
      <c r="B7" s="82" t="s">
        <v>58</v>
      </c>
      <c r="C7" s="55" t="s">
        <v>90</v>
      </c>
      <c r="D7" s="55" t="s">
        <v>91</v>
      </c>
      <c r="E7" s="19" t="s">
        <v>92</v>
      </c>
      <c r="F7" s="67">
        <v>121</v>
      </c>
      <c r="G7" s="67">
        <v>211</v>
      </c>
      <c r="H7" s="24">
        <v>485184</v>
      </c>
      <c r="I7" s="24">
        <v>484690.52</v>
      </c>
      <c r="J7" s="24">
        <v>516607</v>
      </c>
      <c r="K7" s="24">
        <v>399302.94</v>
      </c>
      <c r="L7" s="24">
        <v>-52213</v>
      </c>
      <c r="M7" s="24">
        <f t="shared" si="0"/>
        <v>464394</v>
      </c>
      <c r="N7" s="24">
        <f t="shared" si="0"/>
        <v>863696.94</v>
      </c>
      <c r="O7" s="69">
        <f t="shared" si="2"/>
        <v>95.81247844500858</v>
      </c>
      <c r="P7" s="194" t="s">
        <v>114</v>
      </c>
    </row>
    <row r="8" spans="1:17" s="66" customFormat="1" ht="38.25" customHeight="1" x14ac:dyDescent="0.25">
      <c r="A8" s="65"/>
      <c r="B8" s="86" t="s">
        <v>82</v>
      </c>
      <c r="C8" s="55" t="s">
        <v>90</v>
      </c>
      <c r="D8" s="55" t="s">
        <v>91</v>
      </c>
      <c r="E8" s="19" t="s">
        <v>93</v>
      </c>
      <c r="F8" s="67">
        <v>129</v>
      </c>
      <c r="G8" s="67">
        <v>213</v>
      </c>
      <c r="H8" s="24">
        <v>156571</v>
      </c>
      <c r="I8" s="24">
        <v>156571</v>
      </c>
      <c r="J8" s="24">
        <v>155767</v>
      </c>
      <c r="K8" s="24">
        <v>119717.9</v>
      </c>
      <c r="L8" s="24">
        <v>-18500</v>
      </c>
      <c r="M8" s="24">
        <f t="shared" si="0"/>
        <v>137267</v>
      </c>
      <c r="N8" s="24">
        <f t="shared" si="0"/>
        <v>256984.9</v>
      </c>
      <c r="O8" s="69">
        <f t="shared" si="2"/>
        <v>87.670769171813419</v>
      </c>
      <c r="P8" s="195"/>
    </row>
    <row r="9" spans="1:17" s="66" customFormat="1" ht="30.75" customHeight="1" x14ac:dyDescent="0.25">
      <c r="A9" s="65"/>
      <c r="B9" s="50" t="s">
        <v>66</v>
      </c>
      <c r="C9" s="55" t="s">
        <v>90</v>
      </c>
      <c r="D9" s="55" t="s">
        <v>91</v>
      </c>
      <c r="E9" s="19" t="s">
        <v>92</v>
      </c>
      <c r="F9" s="67">
        <v>244</v>
      </c>
      <c r="G9" s="67"/>
      <c r="H9" s="31">
        <v>50876</v>
      </c>
      <c r="I9" s="31">
        <v>48101</v>
      </c>
      <c r="J9" s="31">
        <v>49120</v>
      </c>
      <c r="K9" s="31">
        <v>19318.8</v>
      </c>
      <c r="L9" s="31">
        <v>0</v>
      </c>
      <c r="M9" s="31">
        <f t="shared" si="0"/>
        <v>49120</v>
      </c>
      <c r="N9" s="31">
        <f t="shared" si="1"/>
        <v>1019</v>
      </c>
      <c r="O9" s="85">
        <f t="shared" si="2"/>
        <v>102.1184590756949</v>
      </c>
      <c r="P9" s="67"/>
    </row>
    <row r="10" spans="1:17" s="66" customFormat="1" ht="30.75" customHeight="1" x14ac:dyDescent="0.25">
      <c r="A10" s="65"/>
      <c r="B10" s="84" t="s">
        <v>56</v>
      </c>
      <c r="C10" s="55" t="s">
        <v>90</v>
      </c>
      <c r="D10" s="55" t="s">
        <v>91</v>
      </c>
      <c r="E10" s="19" t="s">
        <v>92</v>
      </c>
      <c r="F10" s="67">
        <v>244</v>
      </c>
      <c r="G10" s="67">
        <v>225</v>
      </c>
      <c r="H10" s="56">
        <v>220</v>
      </c>
      <c r="I10" s="56">
        <v>220</v>
      </c>
      <c r="J10" s="24">
        <v>220</v>
      </c>
      <c r="K10" s="24"/>
      <c r="L10" s="24">
        <v>-220</v>
      </c>
      <c r="M10" s="24">
        <f t="shared" si="0"/>
        <v>0</v>
      </c>
      <c r="N10" s="24">
        <f t="shared" si="1"/>
        <v>-220</v>
      </c>
      <c r="O10" s="85">
        <f t="shared" si="2"/>
        <v>0</v>
      </c>
      <c r="P10" s="67" t="s">
        <v>94</v>
      </c>
    </row>
    <row r="11" spans="1:17" s="66" customFormat="1" ht="58.5" customHeight="1" x14ac:dyDescent="0.25">
      <c r="A11" s="65"/>
      <c r="B11" s="79" t="s">
        <v>95</v>
      </c>
      <c r="C11" s="55" t="s">
        <v>90</v>
      </c>
      <c r="D11" s="55" t="s">
        <v>91</v>
      </c>
      <c r="E11" s="19" t="s">
        <v>92</v>
      </c>
      <c r="F11" s="67">
        <v>244</v>
      </c>
      <c r="G11" s="67">
        <v>226</v>
      </c>
      <c r="H11" s="56">
        <v>5475</v>
      </c>
      <c r="I11" s="56">
        <v>5475</v>
      </c>
      <c r="J11" s="24">
        <v>5500</v>
      </c>
      <c r="K11" s="24">
        <v>3675</v>
      </c>
      <c r="L11" s="24">
        <v>-1825</v>
      </c>
      <c r="M11" s="24">
        <f t="shared" si="0"/>
        <v>3675</v>
      </c>
      <c r="N11" s="24">
        <f t="shared" si="1"/>
        <v>-1800</v>
      </c>
      <c r="O11" s="85">
        <f t="shared" si="2"/>
        <v>67.123287671232873</v>
      </c>
      <c r="P11" s="80" t="s">
        <v>96</v>
      </c>
    </row>
    <row r="12" spans="1:17" s="66" customFormat="1" ht="79.5" customHeight="1" x14ac:dyDescent="0.25">
      <c r="A12" s="65"/>
      <c r="B12" s="50" t="s">
        <v>97</v>
      </c>
      <c r="C12" s="55" t="s">
        <v>90</v>
      </c>
      <c r="D12" s="55" t="s">
        <v>91</v>
      </c>
      <c r="E12" s="19" t="s">
        <v>92</v>
      </c>
      <c r="F12" s="67">
        <v>244</v>
      </c>
      <c r="G12" s="67">
        <v>310</v>
      </c>
      <c r="H12" s="56"/>
      <c r="I12" s="56"/>
      <c r="J12" s="24">
        <v>4700</v>
      </c>
      <c r="K12" s="24">
        <v>3500</v>
      </c>
      <c r="L12" s="24">
        <v>47000</v>
      </c>
      <c r="M12" s="24">
        <f t="shared" si="0"/>
        <v>51700</v>
      </c>
      <c r="N12" s="24">
        <f t="shared" si="1"/>
        <v>51700</v>
      </c>
      <c r="O12" s="85"/>
      <c r="P12" s="80" t="s">
        <v>115</v>
      </c>
    </row>
    <row r="13" spans="1:17" s="66" customFormat="1" ht="55.5" customHeight="1" x14ac:dyDescent="0.25">
      <c r="A13" s="65"/>
      <c r="B13" s="50" t="s">
        <v>98</v>
      </c>
      <c r="C13" s="55" t="s">
        <v>90</v>
      </c>
      <c r="D13" s="55" t="s">
        <v>91</v>
      </c>
      <c r="E13" s="19" t="s">
        <v>92</v>
      </c>
      <c r="F13" s="67">
        <v>244</v>
      </c>
      <c r="G13" s="67">
        <v>346</v>
      </c>
      <c r="H13" s="24">
        <v>34925</v>
      </c>
      <c r="I13" s="24">
        <v>34745</v>
      </c>
      <c r="J13" s="24">
        <v>30300</v>
      </c>
      <c r="K13" s="24">
        <v>5246.33</v>
      </c>
      <c r="L13" s="24">
        <f>2045+23713</f>
        <v>25758</v>
      </c>
      <c r="M13" s="24">
        <f t="shared" si="0"/>
        <v>56058</v>
      </c>
      <c r="N13" s="24">
        <f t="shared" si="1"/>
        <v>21313</v>
      </c>
      <c r="O13" s="69">
        <f t="shared" si="2"/>
        <v>161.34120017268671</v>
      </c>
      <c r="P13" s="67" t="s">
        <v>116</v>
      </c>
    </row>
    <row r="14" spans="1:17" s="154" customFormat="1" ht="31.5" customHeight="1" x14ac:dyDescent="0.25">
      <c r="A14" s="155">
        <v>1</v>
      </c>
      <c r="B14" s="156" t="s">
        <v>59</v>
      </c>
      <c r="C14" s="155"/>
      <c r="D14" s="155"/>
      <c r="E14" s="155"/>
      <c r="F14" s="157"/>
      <c r="G14" s="155"/>
      <c r="H14" s="91"/>
      <c r="I14" s="91"/>
      <c r="J14" s="91"/>
      <c r="K14" s="91"/>
      <c r="L14" s="158">
        <f>L15+L27+L33+L36+L41</f>
        <v>144978</v>
      </c>
      <c r="M14" s="91"/>
      <c r="N14" s="91"/>
      <c r="O14" s="159"/>
      <c r="P14" s="155"/>
    </row>
    <row r="15" spans="1:17" s="66" customFormat="1" ht="56.25" customHeight="1" x14ac:dyDescent="0.25">
      <c r="A15" s="67"/>
      <c r="B15" s="87" t="s">
        <v>50</v>
      </c>
      <c r="C15" s="23" t="s">
        <v>53</v>
      </c>
      <c r="D15" s="23" t="s">
        <v>54</v>
      </c>
      <c r="E15" s="23" t="s">
        <v>55</v>
      </c>
      <c r="F15" s="23"/>
      <c r="G15" s="22"/>
      <c r="H15" s="31">
        <v>11313679</v>
      </c>
      <c r="I15" s="31">
        <v>10992265</v>
      </c>
      <c r="J15" s="31">
        <v>11401833.380000001</v>
      </c>
      <c r="K15" s="48">
        <v>9324291.0800000001</v>
      </c>
      <c r="L15" s="31">
        <f>L19+L16+L17+L18</f>
        <v>144978</v>
      </c>
      <c r="M15" s="31">
        <f>J15+L15</f>
        <v>11546811.380000001</v>
      </c>
      <c r="N15" s="24">
        <f t="shared" ref="N15:N20" si="3">M15-I15</f>
        <v>554546.38000000082</v>
      </c>
      <c r="O15" s="69">
        <f t="shared" ref="O15:O45" si="4">M15/I15%</f>
        <v>105.04487819389362</v>
      </c>
      <c r="P15" s="67"/>
    </row>
    <row r="16" spans="1:17" s="29" customFormat="1" ht="34.5" customHeight="1" x14ac:dyDescent="0.25">
      <c r="A16" s="20"/>
      <c r="B16" s="90" t="s">
        <v>82</v>
      </c>
      <c r="C16" s="55" t="s">
        <v>53</v>
      </c>
      <c r="D16" s="55" t="s">
        <v>54</v>
      </c>
      <c r="E16" s="55" t="s">
        <v>55</v>
      </c>
      <c r="F16" s="19" t="s">
        <v>70</v>
      </c>
      <c r="G16" s="67">
        <v>213</v>
      </c>
      <c r="H16" s="24">
        <v>1809232</v>
      </c>
      <c r="I16" s="24">
        <v>1787003.48</v>
      </c>
      <c r="J16" s="24">
        <v>2028925</v>
      </c>
      <c r="K16" s="27">
        <v>1637014.39</v>
      </c>
      <c r="L16" s="27">
        <v>-58295</v>
      </c>
      <c r="M16" s="31">
        <f>J16+L16</f>
        <v>1970630</v>
      </c>
      <c r="N16" s="24">
        <f t="shared" si="3"/>
        <v>183626.52000000002</v>
      </c>
      <c r="O16" s="69">
        <f t="shared" si="4"/>
        <v>110.27566661481822</v>
      </c>
      <c r="P16" s="92" t="s">
        <v>117</v>
      </c>
    </row>
    <row r="17" spans="1:16" s="29" customFormat="1" ht="31.5" customHeight="1" x14ac:dyDescent="0.25">
      <c r="A17" s="20"/>
      <c r="B17" s="87" t="s">
        <v>99</v>
      </c>
      <c r="C17" s="19" t="s">
        <v>53</v>
      </c>
      <c r="D17" s="19" t="s">
        <v>54</v>
      </c>
      <c r="E17" s="19" t="s">
        <v>55</v>
      </c>
      <c r="F17" s="19" t="s">
        <v>100</v>
      </c>
      <c r="G17" s="67">
        <v>212</v>
      </c>
      <c r="H17" s="24"/>
      <c r="I17" s="24"/>
      <c r="J17" s="24">
        <v>3000</v>
      </c>
      <c r="K17" s="27">
        <v>3000</v>
      </c>
      <c r="L17" s="24">
        <v>500</v>
      </c>
      <c r="M17" s="24">
        <f t="shared" ref="M17:M45" si="5">J17+L17</f>
        <v>3500</v>
      </c>
      <c r="N17" s="24">
        <f t="shared" si="3"/>
        <v>3500</v>
      </c>
      <c r="O17" s="47"/>
      <c r="P17" s="194" t="s">
        <v>118</v>
      </c>
    </row>
    <row r="18" spans="1:16" s="29" customFormat="1" ht="28.5" customHeight="1" x14ac:dyDescent="0.25">
      <c r="A18" s="20"/>
      <c r="B18" s="87" t="s">
        <v>99</v>
      </c>
      <c r="C18" s="19" t="s">
        <v>53</v>
      </c>
      <c r="D18" s="19" t="s">
        <v>54</v>
      </c>
      <c r="E18" s="19" t="s">
        <v>55</v>
      </c>
      <c r="F18" s="19" t="s">
        <v>100</v>
      </c>
      <c r="G18" s="67">
        <v>226</v>
      </c>
      <c r="H18" s="24">
        <v>44500</v>
      </c>
      <c r="I18" s="24">
        <v>43623.75</v>
      </c>
      <c r="J18" s="24">
        <v>20914</v>
      </c>
      <c r="K18" s="27">
        <v>20540</v>
      </c>
      <c r="L18" s="24">
        <v>2110</v>
      </c>
      <c r="M18" s="24">
        <f t="shared" si="5"/>
        <v>23024</v>
      </c>
      <c r="N18" s="24">
        <f t="shared" si="3"/>
        <v>-20599.75</v>
      </c>
      <c r="O18" s="47"/>
      <c r="P18" s="195"/>
    </row>
    <row r="19" spans="1:16" s="66" customFormat="1" ht="30" customHeight="1" x14ac:dyDescent="0.25">
      <c r="A19" s="67"/>
      <c r="B19" s="88" t="s">
        <v>101</v>
      </c>
      <c r="C19" s="19" t="s">
        <v>53</v>
      </c>
      <c r="D19" s="19" t="s">
        <v>54</v>
      </c>
      <c r="E19" s="19" t="s">
        <v>55</v>
      </c>
      <c r="F19" s="19" t="s">
        <v>52</v>
      </c>
      <c r="G19" s="67"/>
      <c r="H19" s="21">
        <v>2351844</v>
      </c>
      <c r="I19" s="21">
        <v>2066895</v>
      </c>
      <c r="J19" s="24">
        <v>2507023.38</v>
      </c>
      <c r="K19" s="27">
        <v>1861419.35</v>
      </c>
      <c r="L19" s="24">
        <f>L22+L23+L26+L20+L21+L24+L25</f>
        <v>200663</v>
      </c>
      <c r="M19" s="24">
        <f t="shared" si="5"/>
        <v>2707686.38</v>
      </c>
      <c r="N19" s="24">
        <f t="shared" si="3"/>
        <v>640791.37999999989</v>
      </c>
      <c r="O19" s="69">
        <f t="shared" si="4"/>
        <v>131.00260922785142</v>
      </c>
      <c r="P19" s="67"/>
    </row>
    <row r="20" spans="1:16" s="66" customFormat="1" ht="18.75" customHeight="1" x14ac:dyDescent="0.25">
      <c r="A20" s="64"/>
      <c r="B20" s="88" t="s">
        <v>102</v>
      </c>
      <c r="C20" s="19" t="s">
        <v>53</v>
      </c>
      <c r="D20" s="19" t="s">
        <v>54</v>
      </c>
      <c r="E20" s="19" t="s">
        <v>55</v>
      </c>
      <c r="F20" s="19" t="s">
        <v>52</v>
      </c>
      <c r="G20" s="19" t="s">
        <v>103</v>
      </c>
      <c r="H20" s="21">
        <v>1272945</v>
      </c>
      <c r="I20" s="21">
        <v>1085004.8700000001</v>
      </c>
      <c r="J20" s="24">
        <v>1380766</v>
      </c>
      <c r="K20" s="27">
        <v>877770.71</v>
      </c>
      <c r="L20" s="24">
        <v>-48000</v>
      </c>
      <c r="M20" s="24">
        <f t="shared" si="5"/>
        <v>1332766</v>
      </c>
      <c r="N20" s="24">
        <f t="shared" si="3"/>
        <v>247761.12999999989</v>
      </c>
      <c r="O20" s="32"/>
      <c r="P20" s="67" t="s">
        <v>119</v>
      </c>
    </row>
    <row r="21" spans="1:16" s="66" customFormat="1" ht="22.5" customHeight="1" x14ac:dyDescent="0.25">
      <c r="A21" s="64"/>
      <c r="B21" s="50" t="s">
        <v>56</v>
      </c>
      <c r="C21" s="19" t="s">
        <v>53</v>
      </c>
      <c r="D21" s="19" t="s">
        <v>54</v>
      </c>
      <c r="E21" s="19" t="s">
        <v>55</v>
      </c>
      <c r="F21" s="19" t="s">
        <v>52</v>
      </c>
      <c r="G21" s="19" t="s">
        <v>57</v>
      </c>
      <c r="H21" s="21">
        <v>84550</v>
      </c>
      <c r="I21" s="21">
        <v>80447</v>
      </c>
      <c r="J21" s="24">
        <v>162529.38</v>
      </c>
      <c r="K21" s="27">
        <v>157438.82999999999</v>
      </c>
      <c r="L21" s="56">
        <v>1000</v>
      </c>
      <c r="M21" s="24">
        <f>J21+L21</f>
        <v>163529.38</v>
      </c>
      <c r="N21" s="24">
        <f>M21-I21</f>
        <v>83082.38</v>
      </c>
      <c r="O21" s="28">
        <f>M21/I21</f>
        <v>2.0327592079257153</v>
      </c>
      <c r="P21" s="67" t="s">
        <v>104</v>
      </c>
    </row>
    <row r="22" spans="1:16" s="66" customFormat="1" ht="227.25" customHeight="1" x14ac:dyDescent="0.25">
      <c r="A22" s="64"/>
      <c r="B22" s="79" t="s">
        <v>95</v>
      </c>
      <c r="C22" s="55" t="s">
        <v>53</v>
      </c>
      <c r="D22" s="55" t="s">
        <v>54</v>
      </c>
      <c r="E22" s="55" t="s">
        <v>55</v>
      </c>
      <c r="F22" s="55" t="s">
        <v>52</v>
      </c>
      <c r="G22" s="55" t="s">
        <v>105</v>
      </c>
      <c r="H22" s="93">
        <v>271000</v>
      </c>
      <c r="I22" s="93">
        <v>270959</v>
      </c>
      <c r="J22" s="94">
        <v>289206</v>
      </c>
      <c r="K22" s="27">
        <v>279613.78000000003</v>
      </c>
      <c r="L22" s="56">
        <f>87400+6032+2000</f>
        <v>95432</v>
      </c>
      <c r="M22" s="24">
        <f>J22+L22</f>
        <v>384638</v>
      </c>
      <c r="N22" s="24">
        <f>M22-I22</f>
        <v>113679</v>
      </c>
      <c r="O22" s="69">
        <f t="shared" si="4"/>
        <v>141.95431781191988</v>
      </c>
      <c r="P22" s="67" t="s">
        <v>106</v>
      </c>
    </row>
    <row r="23" spans="1:16" s="66" customFormat="1" ht="56.25" customHeight="1" x14ac:dyDescent="0.25">
      <c r="A23" s="64"/>
      <c r="B23" s="50" t="s">
        <v>97</v>
      </c>
      <c r="C23" s="49" t="s">
        <v>53</v>
      </c>
      <c r="D23" s="49" t="s">
        <v>54</v>
      </c>
      <c r="E23" s="49" t="s">
        <v>55</v>
      </c>
      <c r="F23" s="49" t="s">
        <v>52</v>
      </c>
      <c r="G23" s="49" t="s">
        <v>107</v>
      </c>
      <c r="H23" s="95">
        <v>141311</v>
      </c>
      <c r="I23" s="95">
        <v>141311</v>
      </c>
      <c r="J23" s="56">
        <v>8700</v>
      </c>
      <c r="K23" s="56">
        <v>5699</v>
      </c>
      <c r="L23" s="56">
        <f>89000-32000</f>
        <v>57000</v>
      </c>
      <c r="M23" s="56">
        <f t="shared" ref="M23:M25" si="6">J23+L23</f>
        <v>65700</v>
      </c>
      <c r="N23" s="56">
        <f t="shared" ref="N23:N32" si="7">M23-I23</f>
        <v>-75611</v>
      </c>
      <c r="O23" s="69">
        <f t="shared" si="4"/>
        <v>46.493195858779572</v>
      </c>
      <c r="P23" s="67" t="s">
        <v>120</v>
      </c>
    </row>
    <row r="24" spans="1:16" s="66" customFormat="1" ht="22.5" customHeight="1" x14ac:dyDescent="0.25">
      <c r="A24" s="64"/>
      <c r="B24" s="50" t="s">
        <v>108</v>
      </c>
      <c r="C24" s="49" t="s">
        <v>53</v>
      </c>
      <c r="D24" s="49" t="s">
        <v>54</v>
      </c>
      <c r="E24" s="49" t="s">
        <v>55</v>
      </c>
      <c r="F24" s="49" t="s">
        <v>52</v>
      </c>
      <c r="G24" s="49" t="s">
        <v>109</v>
      </c>
      <c r="H24" s="95">
        <v>198000</v>
      </c>
      <c r="I24" s="95">
        <v>182543</v>
      </c>
      <c r="J24" s="56">
        <v>232134</v>
      </c>
      <c r="K24" s="56">
        <v>168528.1</v>
      </c>
      <c r="L24" s="56">
        <v>-18500</v>
      </c>
      <c r="M24" s="56">
        <f t="shared" si="6"/>
        <v>213634</v>
      </c>
      <c r="N24" s="56">
        <f t="shared" si="7"/>
        <v>31091</v>
      </c>
      <c r="O24" s="96">
        <f t="shared" ref="O24" si="8">M24/I24</f>
        <v>1.1703215132872802</v>
      </c>
      <c r="P24" s="67" t="s">
        <v>119</v>
      </c>
    </row>
    <row r="25" spans="1:16" s="66" customFormat="1" ht="45" customHeight="1" x14ac:dyDescent="0.25">
      <c r="A25" s="64"/>
      <c r="B25" s="97" t="s">
        <v>110</v>
      </c>
      <c r="C25" s="19" t="s">
        <v>53</v>
      </c>
      <c r="D25" s="19" t="s">
        <v>54</v>
      </c>
      <c r="E25" s="19" t="s">
        <v>55</v>
      </c>
      <c r="F25" s="19" t="s">
        <v>52</v>
      </c>
      <c r="G25" s="19" t="s">
        <v>111</v>
      </c>
      <c r="H25" s="21"/>
      <c r="I25" s="21"/>
      <c r="J25" s="24">
        <v>143630</v>
      </c>
      <c r="K25" s="27">
        <v>149268</v>
      </c>
      <c r="L25" s="24">
        <f>5639+1240</f>
        <v>6879</v>
      </c>
      <c r="M25" s="24">
        <f t="shared" si="6"/>
        <v>150509</v>
      </c>
      <c r="N25" s="24">
        <f t="shared" si="7"/>
        <v>150509</v>
      </c>
      <c r="O25" s="28"/>
      <c r="P25" s="67" t="s">
        <v>112</v>
      </c>
    </row>
    <row r="26" spans="1:16" s="66" customFormat="1" ht="111.75" customHeight="1" x14ac:dyDescent="0.25">
      <c r="A26" s="67"/>
      <c r="B26" s="50" t="s">
        <v>98</v>
      </c>
      <c r="C26" s="19" t="s">
        <v>53</v>
      </c>
      <c r="D26" s="19" t="s">
        <v>54</v>
      </c>
      <c r="E26" s="19" t="s">
        <v>55</v>
      </c>
      <c r="F26" s="19" t="s">
        <v>52</v>
      </c>
      <c r="G26" s="19" t="s">
        <v>67</v>
      </c>
      <c r="H26" s="21">
        <v>187158</v>
      </c>
      <c r="I26" s="21">
        <v>156981</v>
      </c>
      <c r="J26" s="24">
        <v>91840</v>
      </c>
      <c r="K26" s="27">
        <v>84501.6</v>
      </c>
      <c r="L26" s="56">
        <f>19000+32000+55852</f>
        <v>106852</v>
      </c>
      <c r="M26" s="24">
        <f t="shared" si="5"/>
        <v>198692</v>
      </c>
      <c r="N26" s="24">
        <f t="shared" si="7"/>
        <v>41711</v>
      </c>
      <c r="O26" s="69">
        <f t="shared" si="4"/>
        <v>126.57073148979813</v>
      </c>
      <c r="P26" s="30" t="s">
        <v>113</v>
      </c>
    </row>
    <row r="27" spans="1:16" s="66" customFormat="1" ht="183.75" customHeight="1" x14ac:dyDescent="0.25">
      <c r="A27" s="67"/>
      <c r="B27" s="101" t="s">
        <v>121</v>
      </c>
      <c r="C27" s="102" t="s">
        <v>53</v>
      </c>
      <c r="D27" s="102" t="s">
        <v>78</v>
      </c>
      <c r="E27" s="102" t="s">
        <v>81</v>
      </c>
      <c r="F27" s="102"/>
      <c r="G27" s="102"/>
      <c r="H27" s="103">
        <v>312816</v>
      </c>
      <c r="I27" s="103">
        <v>312816</v>
      </c>
      <c r="J27" s="104">
        <v>326258</v>
      </c>
      <c r="K27" s="104">
        <v>260780.58</v>
      </c>
      <c r="L27" s="104">
        <f>L28+L29+L30</f>
        <v>0</v>
      </c>
      <c r="M27" s="104">
        <f t="shared" si="5"/>
        <v>326258</v>
      </c>
      <c r="N27" s="104">
        <f t="shared" si="7"/>
        <v>13442</v>
      </c>
      <c r="O27" s="69">
        <f t="shared" si="4"/>
        <v>104.29709477776073</v>
      </c>
      <c r="P27" s="98"/>
    </row>
    <row r="28" spans="1:16" s="66" customFormat="1" ht="42" customHeight="1" x14ac:dyDescent="0.25">
      <c r="A28" s="67"/>
      <c r="B28" s="99" t="s">
        <v>122</v>
      </c>
      <c r="C28" s="49" t="s">
        <v>53</v>
      </c>
      <c r="D28" s="49" t="s">
        <v>78</v>
      </c>
      <c r="E28" s="49" t="s">
        <v>81</v>
      </c>
      <c r="F28" s="49" t="s">
        <v>68</v>
      </c>
      <c r="G28" s="49" t="s">
        <v>69</v>
      </c>
      <c r="H28" s="95">
        <v>224817.1</v>
      </c>
      <c r="I28" s="95">
        <v>224817.1</v>
      </c>
      <c r="J28" s="56">
        <v>210608.96</v>
      </c>
      <c r="K28" s="56">
        <v>180500.36</v>
      </c>
      <c r="L28" s="27">
        <v>-917.69</v>
      </c>
      <c r="M28" s="56">
        <f t="shared" si="5"/>
        <v>209691.27</v>
      </c>
      <c r="N28" s="56">
        <f t="shared" si="7"/>
        <v>-15125.830000000016</v>
      </c>
      <c r="O28" s="69">
        <f t="shared" si="4"/>
        <v>93.271939723446295</v>
      </c>
      <c r="P28" s="194" t="s">
        <v>130</v>
      </c>
    </row>
    <row r="29" spans="1:16" s="66" customFormat="1" ht="54.75" customHeight="1" x14ac:dyDescent="0.25">
      <c r="A29" s="67"/>
      <c r="B29" s="50" t="s">
        <v>123</v>
      </c>
      <c r="C29" s="105" t="s">
        <v>53</v>
      </c>
      <c r="D29" s="105" t="s">
        <v>78</v>
      </c>
      <c r="E29" s="105" t="s">
        <v>81</v>
      </c>
      <c r="F29" s="105" t="s">
        <v>70</v>
      </c>
      <c r="G29" s="49" t="s">
        <v>71</v>
      </c>
      <c r="H29" s="95">
        <v>68198.080000000002</v>
      </c>
      <c r="I29" s="95">
        <v>68198.080000000002</v>
      </c>
      <c r="J29" s="56">
        <v>63873</v>
      </c>
      <c r="K29" s="56">
        <v>55313.57</v>
      </c>
      <c r="L29" s="56">
        <v>-1754.22</v>
      </c>
      <c r="M29" s="56">
        <f t="shared" si="5"/>
        <v>62118.78</v>
      </c>
      <c r="N29" s="56">
        <f t="shared" si="7"/>
        <v>-6079.3000000000029</v>
      </c>
      <c r="O29" s="69">
        <f t="shared" si="4"/>
        <v>91.085819424828372</v>
      </c>
      <c r="P29" s="195"/>
    </row>
    <row r="30" spans="1:16" s="66" customFormat="1" ht="54.75" customHeight="1" x14ac:dyDescent="0.25">
      <c r="A30" s="67"/>
      <c r="B30" s="50" t="s">
        <v>66</v>
      </c>
      <c r="C30" s="105" t="s">
        <v>53</v>
      </c>
      <c r="D30" s="105" t="s">
        <v>78</v>
      </c>
      <c r="E30" s="105" t="s">
        <v>81</v>
      </c>
      <c r="F30" s="105" t="s">
        <v>52</v>
      </c>
      <c r="G30" s="106"/>
      <c r="H30" s="107">
        <v>21800.82</v>
      </c>
      <c r="I30" s="107">
        <v>21800.82</v>
      </c>
      <c r="J30" s="108">
        <v>50886</v>
      </c>
      <c r="K30" s="108">
        <v>24076.97</v>
      </c>
      <c r="L30" s="108">
        <f>L31+L32</f>
        <v>2671.91</v>
      </c>
      <c r="M30" s="109">
        <f t="shared" si="5"/>
        <v>53557.91</v>
      </c>
      <c r="N30" s="109">
        <f t="shared" si="7"/>
        <v>31757.090000000004</v>
      </c>
      <c r="O30" s="69">
        <f t="shared" si="4"/>
        <v>245.66924546874844</v>
      </c>
      <c r="P30" s="98"/>
    </row>
    <row r="31" spans="1:16" s="66" customFormat="1" ht="34.5" customHeight="1" x14ac:dyDescent="0.25">
      <c r="A31" s="67"/>
      <c r="B31" s="50" t="s">
        <v>97</v>
      </c>
      <c r="C31" s="55" t="s">
        <v>53</v>
      </c>
      <c r="D31" s="55" t="s">
        <v>78</v>
      </c>
      <c r="E31" s="55" t="s">
        <v>81</v>
      </c>
      <c r="F31" s="55" t="s">
        <v>52</v>
      </c>
      <c r="G31" s="55" t="s">
        <v>107</v>
      </c>
      <c r="H31" s="93"/>
      <c r="I31" s="93"/>
      <c r="J31" s="94">
        <v>14636.63</v>
      </c>
      <c r="K31" s="94"/>
      <c r="L31" s="94">
        <v>-396</v>
      </c>
      <c r="M31" s="109">
        <f t="shared" si="5"/>
        <v>14240.63</v>
      </c>
      <c r="N31" s="94"/>
      <c r="O31" s="69"/>
      <c r="P31" s="30" t="s">
        <v>124</v>
      </c>
    </row>
    <row r="32" spans="1:16" s="66" customFormat="1" ht="27.75" customHeight="1" x14ac:dyDescent="0.25">
      <c r="A32" s="67"/>
      <c r="B32" s="100" t="s">
        <v>98</v>
      </c>
      <c r="C32" s="55" t="s">
        <v>53</v>
      </c>
      <c r="D32" s="55" t="s">
        <v>78</v>
      </c>
      <c r="E32" s="55" t="s">
        <v>81</v>
      </c>
      <c r="F32" s="55" t="s">
        <v>52</v>
      </c>
      <c r="G32" s="55" t="s">
        <v>125</v>
      </c>
      <c r="H32" s="93">
        <v>13130.84</v>
      </c>
      <c r="I32" s="93">
        <v>13130.84</v>
      </c>
      <c r="J32" s="94">
        <v>17397.87</v>
      </c>
      <c r="K32" s="94">
        <v>6886.61</v>
      </c>
      <c r="L32" s="59">
        <f>1781.87+396+890.04</f>
        <v>3067.91</v>
      </c>
      <c r="M32" s="94">
        <f t="shared" si="5"/>
        <v>20465.78</v>
      </c>
      <c r="N32" s="56">
        <f t="shared" si="7"/>
        <v>7334.9399999999987</v>
      </c>
      <c r="O32" s="69">
        <f t="shared" si="4"/>
        <v>155.86040192402007</v>
      </c>
      <c r="P32" s="30" t="s">
        <v>126</v>
      </c>
    </row>
    <row r="33" spans="1:19" s="66" customFormat="1" ht="60" customHeight="1" x14ac:dyDescent="0.25">
      <c r="A33" s="67"/>
      <c r="B33" s="61" t="s">
        <v>127</v>
      </c>
      <c r="C33" s="19" t="s">
        <v>53</v>
      </c>
      <c r="D33" s="49" t="s">
        <v>128</v>
      </c>
      <c r="E33" s="49" t="s">
        <v>129</v>
      </c>
      <c r="F33" s="49"/>
      <c r="G33" s="49"/>
      <c r="H33" s="31">
        <v>545720</v>
      </c>
      <c r="I33" s="31">
        <v>545720</v>
      </c>
      <c r="J33" s="31">
        <v>396543</v>
      </c>
      <c r="K33" s="31">
        <v>353428.98</v>
      </c>
      <c r="L33" s="31">
        <f>L34+L35</f>
        <v>0</v>
      </c>
      <c r="M33" s="31">
        <f t="shared" si="5"/>
        <v>396543</v>
      </c>
      <c r="N33" s="31">
        <f>M33-I33</f>
        <v>-149177</v>
      </c>
      <c r="O33" s="69">
        <f t="shared" si="4"/>
        <v>72.664186762442284</v>
      </c>
      <c r="P33" s="30"/>
    </row>
    <row r="34" spans="1:19" s="66" customFormat="1" ht="27.75" customHeight="1" x14ac:dyDescent="0.25">
      <c r="A34" s="67"/>
      <c r="B34" s="97" t="s">
        <v>58</v>
      </c>
      <c r="C34" s="57" t="s">
        <v>53</v>
      </c>
      <c r="D34" s="55" t="s">
        <v>128</v>
      </c>
      <c r="E34" s="49" t="s">
        <v>129</v>
      </c>
      <c r="F34" s="55" t="s">
        <v>68</v>
      </c>
      <c r="G34" s="110">
        <v>211</v>
      </c>
      <c r="H34" s="58">
        <v>273378.84999999998</v>
      </c>
      <c r="I34" s="111">
        <v>273378.84999999998</v>
      </c>
      <c r="J34" s="58">
        <v>303806.45</v>
      </c>
      <c r="K34" s="58">
        <v>268299.45</v>
      </c>
      <c r="L34" s="58">
        <v>1762.6</v>
      </c>
      <c r="M34" s="24">
        <f t="shared" si="5"/>
        <v>305569.05</v>
      </c>
      <c r="N34" s="112">
        <f>M34-I34</f>
        <v>32190.200000000012</v>
      </c>
      <c r="O34" s="69">
        <f t="shared" si="4"/>
        <v>111.7749416240503</v>
      </c>
      <c r="P34" s="194" t="s">
        <v>131</v>
      </c>
    </row>
    <row r="35" spans="1:19" s="66" customFormat="1" ht="34.5" customHeight="1" x14ac:dyDescent="0.25">
      <c r="A35" s="67"/>
      <c r="B35" s="118" t="s">
        <v>82</v>
      </c>
      <c r="C35" s="57" t="s">
        <v>53</v>
      </c>
      <c r="D35" s="55" t="s">
        <v>128</v>
      </c>
      <c r="E35" s="55" t="s">
        <v>129</v>
      </c>
      <c r="F35" s="55" t="s">
        <v>70</v>
      </c>
      <c r="G35" s="55" t="s">
        <v>71</v>
      </c>
      <c r="H35" s="58">
        <v>79535.89</v>
      </c>
      <c r="I35" s="119">
        <v>79535.89</v>
      </c>
      <c r="J35" s="58">
        <v>91624</v>
      </c>
      <c r="K35" s="58">
        <v>84016.98</v>
      </c>
      <c r="L35" s="58">
        <v>-1762.6</v>
      </c>
      <c r="M35" s="112">
        <f t="shared" si="5"/>
        <v>89861.4</v>
      </c>
      <c r="N35" s="58">
        <f t="shared" ref="N35:N45" si="9">M35-I35</f>
        <v>10325.509999999995</v>
      </c>
      <c r="O35" s="120">
        <f t="shared" si="4"/>
        <v>112.98220212284039</v>
      </c>
      <c r="P35" s="196"/>
    </row>
    <row r="36" spans="1:19" s="33" customFormat="1" ht="185.25" customHeight="1" x14ac:dyDescent="0.25">
      <c r="A36" s="123"/>
      <c r="B36" s="121" t="s">
        <v>121</v>
      </c>
      <c r="C36" s="115" t="s">
        <v>53</v>
      </c>
      <c r="D36" s="115" t="s">
        <v>83</v>
      </c>
      <c r="E36" s="122" t="s">
        <v>81</v>
      </c>
      <c r="F36" s="23"/>
      <c r="G36" s="23"/>
      <c r="H36" s="31">
        <v>312616</v>
      </c>
      <c r="I36" s="31">
        <v>312616</v>
      </c>
      <c r="J36" s="31">
        <v>326058</v>
      </c>
      <c r="K36" s="48">
        <v>288038.87</v>
      </c>
      <c r="L36" s="31">
        <v>0</v>
      </c>
      <c r="M36" s="124">
        <f t="shared" si="5"/>
        <v>326058</v>
      </c>
      <c r="N36" s="124">
        <f t="shared" si="9"/>
        <v>13442</v>
      </c>
      <c r="O36" s="125">
        <f t="shared" si="4"/>
        <v>104.29984389794508</v>
      </c>
      <c r="P36" s="22"/>
    </row>
    <row r="37" spans="1:19" s="66" customFormat="1" ht="30" customHeight="1" x14ac:dyDescent="0.25">
      <c r="A37" s="30"/>
      <c r="B37" s="82" t="s">
        <v>122</v>
      </c>
      <c r="C37" s="116" t="s">
        <v>53</v>
      </c>
      <c r="D37" s="116" t="s">
        <v>83</v>
      </c>
      <c r="E37" s="105" t="s">
        <v>81</v>
      </c>
      <c r="F37" s="19" t="s">
        <v>68</v>
      </c>
      <c r="G37" s="19" t="s">
        <v>69</v>
      </c>
      <c r="H37" s="24">
        <v>219270.28</v>
      </c>
      <c r="I37" s="24">
        <v>219270.28</v>
      </c>
      <c r="J37" s="24">
        <v>235363.45</v>
      </c>
      <c r="K37" s="27">
        <v>211293.52</v>
      </c>
      <c r="L37" s="27">
        <f>-3029.37-1443.96</f>
        <v>-4473.33</v>
      </c>
      <c r="M37" s="56">
        <f t="shared" si="5"/>
        <v>230890.12000000002</v>
      </c>
      <c r="N37" s="56">
        <f t="shared" si="9"/>
        <v>11619.840000000026</v>
      </c>
      <c r="O37" s="69">
        <f t="shared" si="4"/>
        <v>105.29932282660469</v>
      </c>
      <c r="P37" s="194" t="s">
        <v>140</v>
      </c>
    </row>
    <row r="38" spans="1:19" s="66" customFormat="1" ht="41.25" customHeight="1" x14ac:dyDescent="0.25">
      <c r="A38" s="30"/>
      <c r="B38" s="86" t="s">
        <v>82</v>
      </c>
      <c r="C38" s="116" t="s">
        <v>53</v>
      </c>
      <c r="D38" s="116" t="s">
        <v>83</v>
      </c>
      <c r="E38" s="105" t="s">
        <v>81</v>
      </c>
      <c r="F38" s="19" t="s">
        <v>70</v>
      </c>
      <c r="G38" s="19" t="s">
        <v>71</v>
      </c>
      <c r="H38" s="24">
        <v>65011.62</v>
      </c>
      <c r="I38" s="24">
        <v>65011.62</v>
      </c>
      <c r="J38" s="24">
        <v>70208</v>
      </c>
      <c r="K38" s="27">
        <v>62602.64</v>
      </c>
      <c r="L38" s="27">
        <f>-1251.11-436.08</f>
        <v>-1687.1899999999998</v>
      </c>
      <c r="M38" s="56">
        <f t="shared" si="5"/>
        <v>68520.81</v>
      </c>
      <c r="N38" s="56">
        <f t="shared" si="9"/>
        <v>3509.1899999999951</v>
      </c>
      <c r="O38" s="69">
        <f t="shared" si="4"/>
        <v>105.39778888758654</v>
      </c>
      <c r="P38" s="195"/>
    </row>
    <row r="39" spans="1:19" s="66" customFormat="1" ht="39" customHeight="1" x14ac:dyDescent="0.25">
      <c r="A39" s="30"/>
      <c r="B39" s="86" t="s">
        <v>110</v>
      </c>
      <c r="C39" s="116" t="s">
        <v>53</v>
      </c>
      <c r="D39" s="116" t="s">
        <v>83</v>
      </c>
      <c r="E39" s="105" t="s">
        <v>81</v>
      </c>
      <c r="F39" s="19" t="s">
        <v>52</v>
      </c>
      <c r="G39" s="19" t="s">
        <v>111</v>
      </c>
      <c r="H39" s="24"/>
      <c r="I39" s="24"/>
      <c r="J39" s="24"/>
      <c r="K39" s="27"/>
      <c r="L39" s="27">
        <f>8916.85+1817.95</f>
        <v>10734.800000000001</v>
      </c>
      <c r="M39" s="56">
        <f t="shared" si="5"/>
        <v>10734.800000000001</v>
      </c>
      <c r="N39" s="56"/>
      <c r="O39" s="69"/>
      <c r="P39" s="30" t="s">
        <v>132</v>
      </c>
    </row>
    <row r="40" spans="1:19" s="66" customFormat="1" ht="36.75" customHeight="1" x14ac:dyDescent="0.25">
      <c r="A40" s="30"/>
      <c r="B40" s="50" t="s">
        <v>98</v>
      </c>
      <c r="C40" s="116" t="s">
        <v>53</v>
      </c>
      <c r="D40" s="116" t="s">
        <v>83</v>
      </c>
      <c r="E40" s="105" t="s">
        <v>81</v>
      </c>
      <c r="F40" s="19" t="s">
        <v>52</v>
      </c>
      <c r="G40" s="19" t="s">
        <v>67</v>
      </c>
      <c r="H40" s="24">
        <v>5484.1</v>
      </c>
      <c r="I40" s="24">
        <v>5484.1</v>
      </c>
      <c r="J40" s="24">
        <v>7874</v>
      </c>
      <c r="K40" s="24">
        <f>3237.63</f>
        <v>3237.63</v>
      </c>
      <c r="L40" s="27">
        <f>-4636.37+62.09</f>
        <v>-4574.28</v>
      </c>
      <c r="M40" s="56">
        <f t="shared" si="5"/>
        <v>3299.7200000000003</v>
      </c>
      <c r="N40" s="56">
        <f t="shared" si="9"/>
        <v>-2184.38</v>
      </c>
      <c r="O40" s="69">
        <f t="shared" si="4"/>
        <v>60.168851771484839</v>
      </c>
      <c r="P40" s="67" t="s">
        <v>133</v>
      </c>
    </row>
    <row r="41" spans="1:19" s="66" customFormat="1" ht="132" customHeight="1" x14ac:dyDescent="0.25">
      <c r="A41" s="30"/>
      <c r="B41" s="114" t="s">
        <v>134</v>
      </c>
      <c r="C41" s="106" t="s">
        <v>53</v>
      </c>
      <c r="D41" s="106" t="s">
        <v>83</v>
      </c>
      <c r="E41" s="106" t="s">
        <v>135</v>
      </c>
      <c r="F41" s="106"/>
      <c r="G41" s="106"/>
      <c r="H41" s="107">
        <v>482900</v>
      </c>
      <c r="I41" s="107">
        <v>482900</v>
      </c>
      <c r="J41" s="108">
        <v>510087</v>
      </c>
      <c r="K41" s="108">
        <v>431097.06</v>
      </c>
      <c r="L41" s="108">
        <f>L42+L43+L44+L45</f>
        <v>0</v>
      </c>
      <c r="M41" s="108">
        <f t="shared" si="5"/>
        <v>510087</v>
      </c>
      <c r="N41" s="108">
        <f t="shared" si="9"/>
        <v>27187</v>
      </c>
      <c r="O41" s="69">
        <f t="shared" si="4"/>
        <v>105.62994408780285</v>
      </c>
      <c r="P41" s="67"/>
    </row>
    <row r="42" spans="1:19" s="66" customFormat="1" ht="28.5" customHeight="1" x14ac:dyDescent="0.25">
      <c r="A42" s="30"/>
      <c r="B42" s="99" t="s">
        <v>58</v>
      </c>
      <c r="C42" s="49" t="s">
        <v>53</v>
      </c>
      <c r="D42" s="49" t="s">
        <v>83</v>
      </c>
      <c r="E42" s="49" t="s">
        <v>135</v>
      </c>
      <c r="F42" s="49" t="s">
        <v>68</v>
      </c>
      <c r="G42" s="49" t="s">
        <v>136</v>
      </c>
      <c r="H42" s="95">
        <v>328812.56</v>
      </c>
      <c r="I42" s="95">
        <v>328812.56</v>
      </c>
      <c r="J42" s="56">
        <v>312164.19</v>
      </c>
      <c r="K42" s="56">
        <v>283983.11</v>
      </c>
      <c r="L42" s="56">
        <v>12073.99</v>
      </c>
      <c r="M42" s="56">
        <f t="shared" si="5"/>
        <v>324238.18</v>
      </c>
      <c r="N42" s="56">
        <f t="shared" si="9"/>
        <v>-4574.3800000000047</v>
      </c>
      <c r="O42" s="69">
        <f t="shared" si="4"/>
        <v>98.608818349274742</v>
      </c>
      <c r="P42" s="194" t="s">
        <v>141</v>
      </c>
    </row>
    <row r="43" spans="1:19" s="66" customFormat="1" ht="42.75" customHeight="1" x14ac:dyDescent="0.25">
      <c r="A43" s="30"/>
      <c r="B43" s="90" t="s">
        <v>82</v>
      </c>
      <c r="C43" s="49" t="s">
        <v>53</v>
      </c>
      <c r="D43" s="49" t="s">
        <v>83</v>
      </c>
      <c r="E43" s="49" t="s">
        <v>135</v>
      </c>
      <c r="F43" s="49" t="s">
        <v>70</v>
      </c>
      <c r="G43" s="49" t="s">
        <v>137</v>
      </c>
      <c r="H43" s="117">
        <v>97461.15</v>
      </c>
      <c r="I43" s="117">
        <v>97461.15</v>
      </c>
      <c r="J43" s="109">
        <v>95807</v>
      </c>
      <c r="K43" s="109">
        <v>90122.27</v>
      </c>
      <c r="L43" s="109">
        <v>858.03</v>
      </c>
      <c r="M43" s="109">
        <f t="shared" si="5"/>
        <v>96665.03</v>
      </c>
      <c r="N43" s="108">
        <f t="shared" si="9"/>
        <v>-796.11999999999534</v>
      </c>
      <c r="O43" s="69">
        <f t="shared" si="4"/>
        <v>99.183141179844483</v>
      </c>
      <c r="P43" s="197"/>
    </row>
    <row r="44" spans="1:19" s="66" customFormat="1" ht="35.25" customHeight="1" x14ac:dyDescent="0.25">
      <c r="A44" s="30"/>
      <c r="B44" s="86" t="s">
        <v>110</v>
      </c>
      <c r="C44" s="105" t="s">
        <v>53</v>
      </c>
      <c r="D44" s="105" t="s">
        <v>83</v>
      </c>
      <c r="E44" s="105" t="s">
        <v>135</v>
      </c>
      <c r="F44" s="49" t="s">
        <v>52</v>
      </c>
      <c r="G44" s="19" t="s">
        <v>111</v>
      </c>
      <c r="H44" s="24"/>
      <c r="I44" s="24"/>
      <c r="J44" s="24">
        <v>26800</v>
      </c>
      <c r="K44" s="27">
        <v>9496</v>
      </c>
      <c r="L44" s="24">
        <f>-12932.02-2371.98</f>
        <v>-15304</v>
      </c>
      <c r="M44" s="56">
        <f t="shared" si="5"/>
        <v>11496</v>
      </c>
      <c r="N44" s="56">
        <f t="shared" si="9"/>
        <v>11496</v>
      </c>
      <c r="O44" s="69"/>
      <c r="P44" s="30" t="s">
        <v>138</v>
      </c>
    </row>
    <row r="45" spans="1:19" s="66" customFormat="1" ht="34.5" customHeight="1" x14ac:dyDescent="0.25">
      <c r="A45" s="30"/>
      <c r="B45" s="50" t="s">
        <v>98</v>
      </c>
      <c r="C45" s="105" t="s">
        <v>53</v>
      </c>
      <c r="D45" s="105" t="s">
        <v>83</v>
      </c>
      <c r="E45" s="105" t="s">
        <v>135</v>
      </c>
      <c r="F45" s="49" t="s">
        <v>52</v>
      </c>
      <c r="G45" s="19" t="s">
        <v>67</v>
      </c>
      <c r="H45" s="24">
        <v>12230.45</v>
      </c>
      <c r="I45" s="24">
        <v>12230.45</v>
      </c>
      <c r="J45" s="24">
        <v>5684.5</v>
      </c>
      <c r="K45" s="27">
        <v>2939.85</v>
      </c>
      <c r="L45" s="24">
        <v>2371.98</v>
      </c>
      <c r="M45" s="56">
        <f t="shared" si="5"/>
        <v>8056.48</v>
      </c>
      <c r="N45" s="56">
        <f t="shared" si="9"/>
        <v>-4173.9700000000012</v>
      </c>
      <c r="O45" s="69">
        <f t="shared" si="4"/>
        <v>65.872310503701826</v>
      </c>
      <c r="P45" s="30" t="s">
        <v>139</v>
      </c>
    </row>
    <row r="46" spans="1:19" s="167" customFormat="1" ht="42.75" customHeight="1" x14ac:dyDescent="0.25">
      <c r="A46" s="156" t="s">
        <v>49</v>
      </c>
      <c r="B46" s="160" t="s">
        <v>72</v>
      </c>
      <c r="C46" s="161" t="s">
        <v>73</v>
      </c>
      <c r="D46" s="157" t="s">
        <v>51</v>
      </c>
      <c r="E46" s="162" t="s">
        <v>74</v>
      </c>
      <c r="F46" s="150"/>
      <c r="G46" s="150"/>
      <c r="H46" s="163">
        <v>3904380</v>
      </c>
      <c r="I46" s="163">
        <v>3894218.92</v>
      </c>
      <c r="J46" s="163">
        <v>5374005</v>
      </c>
      <c r="K46" s="163">
        <v>4826508.6900000004</v>
      </c>
      <c r="L46" s="164">
        <f>L47+L51+L57</f>
        <v>46499.06</v>
      </c>
      <c r="M46" s="164">
        <f t="shared" ref="M46:N46" si="10">M47+M51</f>
        <v>3870051.06</v>
      </c>
      <c r="N46" s="164">
        <f t="shared" si="10"/>
        <v>-21961.810000000085</v>
      </c>
      <c r="O46" s="165">
        <f>M46/I46%</f>
        <v>99.379391336324773</v>
      </c>
      <c r="P46" s="166"/>
      <c r="S46" s="168"/>
    </row>
    <row r="47" spans="1:19" s="33" customFormat="1" ht="42.75" customHeight="1" x14ac:dyDescent="0.25">
      <c r="A47" s="22"/>
      <c r="B47" s="136" t="s">
        <v>148</v>
      </c>
      <c r="C47" s="137" t="s">
        <v>73</v>
      </c>
      <c r="D47" s="137" t="s">
        <v>51</v>
      </c>
      <c r="E47" s="137" t="s">
        <v>149</v>
      </c>
      <c r="F47" s="137" t="s">
        <v>150</v>
      </c>
      <c r="G47" s="137"/>
      <c r="H47" s="142">
        <v>3654738</v>
      </c>
      <c r="I47" s="142">
        <v>3654737.33</v>
      </c>
      <c r="J47" s="51">
        <v>3570553</v>
      </c>
      <c r="K47" s="51">
        <v>3214912.6</v>
      </c>
      <c r="L47" s="140">
        <f>L48+L49+L50</f>
        <v>-25</v>
      </c>
      <c r="M47" s="56">
        <f t="shared" ref="M47:M59" si="11">J47+L47</f>
        <v>3570528</v>
      </c>
      <c r="N47" s="56">
        <f t="shared" ref="N47:N59" si="12">M47-I47</f>
        <v>-84209.330000000075</v>
      </c>
      <c r="O47" s="69">
        <f t="shared" ref="O47:O59" si="13">M47/I47%</f>
        <v>97.695885575448457</v>
      </c>
      <c r="P47" s="214" t="s">
        <v>131</v>
      </c>
      <c r="S47" s="145"/>
    </row>
    <row r="48" spans="1:19" s="33" customFormat="1" ht="24.75" customHeight="1" x14ac:dyDescent="0.25">
      <c r="A48" s="22"/>
      <c r="B48" s="138" t="s">
        <v>155</v>
      </c>
      <c r="C48" s="139" t="s">
        <v>73</v>
      </c>
      <c r="D48" s="139" t="s">
        <v>51</v>
      </c>
      <c r="E48" s="139">
        <v>300180040</v>
      </c>
      <c r="F48" s="139" t="s">
        <v>68</v>
      </c>
      <c r="G48" s="139" t="s">
        <v>69</v>
      </c>
      <c r="H48" s="143">
        <v>2786979</v>
      </c>
      <c r="I48" s="143">
        <v>2786978.37</v>
      </c>
      <c r="J48" s="51">
        <v>2732852</v>
      </c>
      <c r="K48" s="51">
        <v>2464829.71</v>
      </c>
      <c r="L48" s="141">
        <v>1000</v>
      </c>
      <c r="M48" s="56">
        <f t="shared" si="11"/>
        <v>2733852</v>
      </c>
      <c r="N48" s="56">
        <f t="shared" si="12"/>
        <v>-53126.370000000112</v>
      </c>
      <c r="O48" s="69">
        <f t="shared" si="13"/>
        <v>98.093764538258682</v>
      </c>
      <c r="P48" s="214"/>
      <c r="S48" s="145"/>
    </row>
    <row r="49" spans="1:19" s="33" customFormat="1" ht="36" customHeight="1" x14ac:dyDescent="0.25">
      <c r="A49" s="22"/>
      <c r="B49" s="138" t="s">
        <v>181</v>
      </c>
      <c r="C49" s="139" t="s">
        <v>73</v>
      </c>
      <c r="D49" s="139" t="s">
        <v>51</v>
      </c>
      <c r="E49" s="139" t="s">
        <v>149</v>
      </c>
      <c r="F49" s="139">
        <v>121</v>
      </c>
      <c r="G49" s="139">
        <v>266</v>
      </c>
      <c r="H49" s="143">
        <v>0</v>
      </c>
      <c r="I49" s="143">
        <v>0</v>
      </c>
      <c r="J49" s="51">
        <v>10000</v>
      </c>
      <c r="K49" s="51">
        <v>5629.29</v>
      </c>
      <c r="L49" s="141">
        <v>-1000</v>
      </c>
      <c r="M49" s="56">
        <f t="shared" si="11"/>
        <v>9000</v>
      </c>
      <c r="N49" s="56">
        <f t="shared" si="12"/>
        <v>9000</v>
      </c>
      <c r="O49" s="69" t="e">
        <f t="shared" si="13"/>
        <v>#DIV/0!</v>
      </c>
      <c r="P49" s="214"/>
      <c r="S49" s="145"/>
    </row>
    <row r="50" spans="1:19" s="33" customFormat="1" ht="42.75" customHeight="1" x14ac:dyDescent="0.25">
      <c r="A50" s="22"/>
      <c r="B50" s="138" t="s">
        <v>156</v>
      </c>
      <c r="C50" s="139" t="s">
        <v>73</v>
      </c>
      <c r="D50" s="139" t="s">
        <v>51</v>
      </c>
      <c r="E50" s="139" t="s">
        <v>149</v>
      </c>
      <c r="F50" s="139" t="s">
        <v>100</v>
      </c>
      <c r="G50" s="139">
        <v>266</v>
      </c>
      <c r="H50" s="143">
        <v>600</v>
      </c>
      <c r="I50" s="143">
        <v>600</v>
      </c>
      <c r="J50" s="51">
        <v>100</v>
      </c>
      <c r="K50" s="51">
        <v>75</v>
      </c>
      <c r="L50" s="141">
        <v>-25</v>
      </c>
      <c r="M50" s="56">
        <f t="shared" si="11"/>
        <v>75</v>
      </c>
      <c r="N50" s="56">
        <f t="shared" si="12"/>
        <v>-525</v>
      </c>
      <c r="O50" s="69">
        <f t="shared" si="13"/>
        <v>12.5</v>
      </c>
      <c r="P50" s="214"/>
      <c r="S50" s="144"/>
    </row>
    <row r="51" spans="1:19" s="33" customFormat="1" ht="32.25" customHeight="1" x14ac:dyDescent="0.25">
      <c r="A51" s="22"/>
      <c r="B51" s="136" t="s">
        <v>157</v>
      </c>
      <c r="C51" s="137" t="s">
        <v>73</v>
      </c>
      <c r="D51" s="137" t="s">
        <v>51</v>
      </c>
      <c r="E51" s="137" t="s">
        <v>149</v>
      </c>
      <c r="F51" s="137" t="s">
        <v>52</v>
      </c>
      <c r="G51" s="137"/>
      <c r="H51" s="142">
        <v>246142</v>
      </c>
      <c r="I51" s="142">
        <v>237275.54</v>
      </c>
      <c r="J51" s="51">
        <v>250306</v>
      </c>
      <c r="K51" s="51">
        <v>208863.52</v>
      </c>
      <c r="L51" s="140">
        <f>L52+L53+L54+L56+L55</f>
        <v>49217.06</v>
      </c>
      <c r="M51" s="56">
        <f t="shared" si="11"/>
        <v>299523.06</v>
      </c>
      <c r="N51" s="56">
        <f t="shared" si="12"/>
        <v>62247.51999999999</v>
      </c>
      <c r="O51" s="69">
        <f t="shared" si="13"/>
        <v>126.23427598141805</v>
      </c>
      <c r="P51" s="83"/>
      <c r="S51" s="145"/>
    </row>
    <row r="52" spans="1:19" s="33" customFormat="1" ht="28.5" customHeight="1" x14ac:dyDescent="0.25">
      <c r="A52" s="22"/>
      <c r="B52" s="138" t="s">
        <v>158</v>
      </c>
      <c r="C52" s="139" t="s">
        <v>73</v>
      </c>
      <c r="D52" s="139" t="s">
        <v>51</v>
      </c>
      <c r="E52" s="139" t="s">
        <v>149</v>
      </c>
      <c r="F52" s="139" t="s">
        <v>52</v>
      </c>
      <c r="G52" s="139" t="s">
        <v>85</v>
      </c>
      <c r="H52" s="143">
        <v>30000</v>
      </c>
      <c r="I52" s="143">
        <v>22142.92</v>
      </c>
      <c r="J52" s="51">
        <v>35000</v>
      </c>
      <c r="K52" s="51">
        <v>24680.78</v>
      </c>
      <c r="L52" s="141">
        <v>-5319.22</v>
      </c>
      <c r="M52" s="56">
        <f t="shared" si="11"/>
        <v>29680.78</v>
      </c>
      <c r="N52" s="56">
        <f t="shared" si="12"/>
        <v>7537.8600000000006</v>
      </c>
      <c r="O52" s="69">
        <f t="shared" si="13"/>
        <v>134.04185175216278</v>
      </c>
      <c r="P52" s="83" t="s">
        <v>164</v>
      </c>
    </row>
    <row r="53" spans="1:19" s="33" customFormat="1" ht="37.5" customHeight="1" x14ac:dyDescent="0.25">
      <c r="A53" s="22"/>
      <c r="B53" s="138" t="s">
        <v>159</v>
      </c>
      <c r="C53" s="139" t="s">
        <v>73</v>
      </c>
      <c r="D53" s="139" t="s">
        <v>51</v>
      </c>
      <c r="E53" s="139" t="s">
        <v>149</v>
      </c>
      <c r="F53" s="139" t="s">
        <v>52</v>
      </c>
      <c r="G53" s="139" t="s">
        <v>57</v>
      </c>
      <c r="H53" s="143">
        <v>1800</v>
      </c>
      <c r="I53" s="143">
        <v>1549.14</v>
      </c>
      <c r="J53" s="51">
        <v>10016</v>
      </c>
      <c r="K53" s="51">
        <v>9212.7000000000007</v>
      </c>
      <c r="L53" s="141">
        <v>3205.24</v>
      </c>
      <c r="M53" s="56">
        <f t="shared" si="11"/>
        <v>13221.24</v>
      </c>
      <c r="N53" s="56">
        <f t="shared" si="12"/>
        <v>11672.1</v>
      </c>
      <c r="O53" s="69">
        <f t="shared" si="13"/>
        <v>853.45675665207784</v>
      </c>
      <c r="P53" s="83" t="s">
        <v>165</v>
      </c>
    </row>
    <row r="54" spans="1:19" s="33" customFormat="1" ht="28.5" customHeight="1" x14ac:dyDescent="0.25">
      <c r="A54" s="22"/>
      <c r="B54" s="138" t="s">
        <v>160</v>
      </c>
      <c r="C54" s="139" t="s">
        <v>73</v>
      </c>
      <c r="D54" s="139" t="s">
        <v>51</v>
      </c>
      <c r="E54" s="139" t="s">
        <v>149</v>
      </c>
      <c r="F54" s="139" t="s">
        <v>52</v>
      </c>
      <c r="G54" s="139" t="s">
        <v>105</v>
      </c>
      <c r="H54" s="143">
        <v>125750</v>
      </c>
      <c r="I54" s="143">
        <v>125426</v>
      </c>
      <c r="J54" s="51">
        <v>133000</v>
      </c>
      <c r="K54" s="51">
        <v>130064.6</v>
      </c>
      <c r="L54" s="141">
        <v>6515.6</v>
      </c>
      <c r="M54" s="56">
        <f t="shared" si="11"/>
        <v>139515.6</v>
      </c>
      <c r="N54" s="56">
        <f t="shared" si="12"/>
        <v>14089.600000000006</v>
      </c>
      <c r="O54" s="69">
        <f t="shared" si="13"/>
        <v>111.23339658444023</v>
      </c>
      <c r="P54" s="83" t="s">
        <v>166</v>
      </c>
    </row>
    <row r="55" spans="1:19" s="33" customFormat="1" ht="34.5" customHeight="1" x14ac:dyDescent="0.25">
      <c r="A55" s="22"/>
      <c r="B55" s="50" t="s">
        <v>97</v>
      </c>
      <c r="C55" s="139"/>
      <c r="D55" s="139"/>
      <c r="E55" s="139"/>
      <c r="F55" s="139"/>
      <c r="G55" s="139">
        <v>310</v>
      </c>
      <c r="H55" s="143">
        <v>28400</v>
      </c>
      <c r="I55" s="143">
        <v>27995.040000000001</v>
      </c>
      <c r="J55" s="51">
        <v>0</v>
      </c>
      <c r="K55" s="51">
        <v>0</v>
      </c>
      <c r="L55" s="141">
        <f>24000+44500</f>
        <v>68500</v>
      </c>
      <c r="M55" s="56">
        <f t="shared" si="11"/>
        <v>68500</v>
      </c>
      <c r="N55" s="56">
        <f t="shared" si="12"/>
        <v>40504.959999999999</v>
      </c>
      <c r="O55" s="69">
        <f t="shared" si="13"/>
        <v>244.68620155570414</v>
      </c>
      <c r="P55" s="83" t="s">
        <v>167</v>
      </c>
    </row>
    <row r="56" spans="1:19" s="33" customFormat="1" ht="42.75" customHeight="1" x14ac:dyDescent="0.25">
      <c r="A56" s="22"/>
      <c r="B56" s="138" t="s">
        <v>161</v>
      </c>
      <c r="C56" s="139" t="s">
        <v>73</v>
      </c>
      <c r="D56" s="139" t="s">
        <v>51</v>
      </c>
      <c r="E56" s="139" t="s">
        <v>149</v>
      </c>
      <c r="F56" s="139" t="s">
        <v>52</v>
      </c>
      <c r="G56" s="139" t="s">
        <v>67</v>
      </c>
      <c r="H56" s="143">
        <v>60192</v>
      </c>
      <c r="I56" s="143">
        <v>60162.44</v>
      </c>
      <c r="J56" s="51">
        <v>72290</v>
      </c>
      <c r="K56" s="51">
        <v>44905.440000000002</v>
      </c>
      <c r="L56" s="141">
        <v>-23684.560000000001</v>
      </c>
      <c r="M56" s="56">
        <f t="shared" si="11"/>
        <v>48605.440000000002</v>
      </c>
      <c r="N56" s="56">
        <f t="shared" si="12"/>
        <v>-11557</v>
      </c>
      <c r="O56" s="69">
        <f t="shared" si="13"/>
        <v>80.79034028540066</v>
      </c>
      <c r="P56" s="83" t="s">
        <v>168</v>
      </c>
    </row>
    <row r="57" spans="1:19" s="33" customFormat="1" ht="42.75" customHeight="1" x14ac:dyDescent="0.25">
      <c r="A57" s="22"/>
      <c r="B57" s="136" t="s">
        <v>162</v>
      </c>
      <c r="C57" s="137" t="s">
        <v>73</v>
      </c>
      <c r="D57" s="137" t="s">
        <v>51</v>
      </c>
      <c r="E57" s="137" t="s">
        <v>149</v>
      </c>
      <c r="F57" s="137" t="s">
        <v>151</v>
      </c>
      <c r="G57" s="137"/>
      <c r="H57" s="142">
        <v>3500</v>
      </c>
      <c r="I57" s="142">
        <v>2206.0500000000002</v>
      </c>
      <c r="J57" s="51">
        <v>3510</v>
      </c>
      <c r="K57" s="51">
        <v>817</v>
      </c>
      <c r="L57" s="140">
        <f t="shared" ref="L57" si="14">L58+L59</f>
        <v>-2693</v>
      </c>
      <c r="M57" s="56">
        <f t="shared" si="11"/>
        <v>817</v>
      </c>
      <c r="N57" s="56">
        <f t="shared" si="12"/>
        <v>-1389.0500000000002</v>
      </c>
      <c r="O57" s="69">
        <f t="shared" si="13"/>
        <v>37.034518709911382</v>
      </c>
      <c r="P57" s="83" t="s">
        <v>169</v>
      </c>
    </row>
    <row r="58" spans="1:19" s="33" customFormat="1" ht="22.5" customHeight="1" x14ac:dyDescent="0.25">
      <c r="A58" s="22"/>
      <c r="B58" s="138" t="s">
        <v>163</v>
      </c>
      <c r="C58" s="139" t="s">
        <v>73</v>
      </c>
      <c r="D58" s="139" t="s">
        <v>51</v>
      </c>
      <c r="E58" s="139" t="s">
        <v>149</v>
      </c>
      <c r="F58" s="139" t="s">
        <v>152</v>
      </c>
      <c r="G58" s="139" t="s">
        <v>153</v>
      </c>
      <c r="H58" s="143">
        <v>250</v>
      </c>
      <c r="I58" s="143">
        <v>228</v>
      </c>
      <c r="J58" s="51">
        <v>710</v>
      </c>
      <c r="K58" s="51">
        <v>695</v>
      </c>
      <c r="L58" s="141">
        <v>-15</v>
      </c>
      <c r="M58" s="56">
        <f t="shared" si="11"/>
        <v>695</v>
      </c>
      <c r="N58" s="56">
        <f t="shared" si="12"/>
        <v>467</v>
      </c>
      <c r="O58" s="69">
        <f t="shared" si="13"/>
        <v>304.82456140350882</v>
      </c>
      <c r="P58" s="83"/>
    </row>
    <row r="59" spans="1:19" s="33" customFormat="1" ht="24" customHeight="1" x14ac:dyDescent="0.25">
      <c r="A59" s="22"/>
      <c r="B59" s="138" t="s">
        <v>163</v>
      </c>
      <c r="C59" s="139" t="s">
        <v>73</v>
      </c>
      <c r="D59" s="139" t="s">
        <v>51</v>
      </c>
      <c r="E59" s="139" t="s">
        <v>149</v>
      </c>
      <c r="F59" s="139" t="s">
        <v>154</v>
      </c>
      <c r="G59" s="139" t="s">
        <v>153</v>
      </c>
      <c r="H59" s="139">
        <v>3250</v>
      </c>
      <c r="I59" s="139">
        <v>1978.05</v>
      </c>
      <c r="J59" s="51">
        <v>2800</v>
      </c>
      <c r="K59" s="51">
        <v>122</v>
      </c>
      <c r="L59" s="141">
        <v>-2678</v>
      </c>
      <c r="M59" s="56">
        <f t="shared" si="11"/>
        <v>122</v>
      </c>
      <c r="N59" s="56">
        <f t="shared" si="12"/>
        <v>-1856.05</v>
      </c>
      <c r="O59" s="69">
        <f t="shared" si="13"/>
        <v>6.1676904021637471</v>
      </c>
      <c r="P59" s="83"/>
    </row>
    <row r="60" spans="1:19" s="167" customFormat="1" ht="42" customHeight="1" x14ac:dyDescent="0.25">
      <c r="A60" s="156" t="s">
        <v>75</v>
      </c>
      <c r="B60" s="169" t="s">
        <v>76</v>
      </c>
      <c r="C60" s="157" t="s">
        <v>77</v>
      </c>
      <c r="D60" s="157" t="s">
        <v>78</v>
      </c>
      <c r="E60" s="162" t="s">
        <v>79</v>
      </c>
      <c r="F60" s="155"/>
      <c r="G60" s="155"/>
      <c r="H60" s="170">
        <v>3904380</v>
      </c>
      <c r="I60" s="170">
        <v>1855399</v>
      </c>
      <c r="J60" s="170">
        <v>2025296</v>
      </c>
      <c r="K60" s="170">
        <v>1383700.77</v>
      </c>
      <c r="L60" s="170">
        <f>L61</f>
        <v>94000</v>
      </c>
      <c r="M60" s="170">
        <f t="shared" ref="M60:N60" si="15">M61</f>
        <v>2248854</v>
      </c>
      <c r="N60" s="170">
        <f t="shared" si="15"/>
        <v>437409.77</v>
      </c>
      <c r="O60" s="171">
        <f>M60/I60%</f>
        <v>121.20595084938603</v>
      </c>
      <c r="P60" s="172"/>
    </row>
    <row r="61" spans="1:19" s="33" customFormat="1" ht="53.25" customHeight="1" x14ac:dyDescent="0.25">
      <c r="A61" s="130"/>
      <c r="B61" s="61" t="s">
        <v>50</v>
      </c>
      <c r="C61" s="131" t="s">
        <v>77</v>
      </c>
      <c r="D61" s="131" t="s">
        <v>78</v>
      </c>
      <c r="E61" s="23" t="s">
        <v>142</v>
      </c>
      <c r="F61" s="131"/>
      <c r="G61" s="131"/>
      <c r="H61" s="126">
        <v>2759509</v>
      </c>
      <c r="I61" s="126">
        <v>2734658</v>
      </c>
      <c r="J61" s="126">
        <v>2158454</v>
      </c>
      <c r="K61" s="127">
        <v>1710282.25</v>
      </c>
      <c r="L61" s="127">
        <f>L62+L63+L64</f>
        <v>94000</v>
      </c>
      <c r="M61" s="127">
        <f t="shared" ref="M61:N61" si="16">M62+M63+M64</f>
        <v>2248854</v>
      </c>
      <c r="N61" s="127">
        <f t="shared" si="16"/>
        <v>437409.77</v>
      </c>
      <c r="O61" s="85">
        <f t="shared" ref="O61:O66" si="17">M61/I61%</f>
        <v>82.235292310775236</v>
      </c>
      <c r="P61" s="123"/>
    </row>
    <row r="62" spans="1:19" s="66" customFormat="1" ht="28.5" customHeight="1" x14ac:dyDescent="0.25">
      <c r="A62" s="62"/>
      <c r="B62" s="99" t="s">
        <v>58</v>
      </c>
      <c r="C62" s="55" t="s">
        <v>77</v>
      </c>
      <c r="D62" s="55" t="s">
        <v>78</v>
      </c>
      <c r="E62" s="19" t="s">
        <v>142</v>
      </c>
      <c r="F62" s="55" t="s">
        <v>68</v>
      </c>
      <c r="G62" s="55" t="s">
        <v>69</v>
      </c>
      <c r="H62" s="93">
        <v>1333000</v>
      </c>
      <c r="I62" s="93">
        <v>1332547.74</v>
      </c>
      <c r="J62" s="93">
        <v>1594682</v>
      </c>
      <c r="K62" s="94">
        <v>1270084.26</v>
      </c>
      <c r="L62" s="94">
        <v>-77000</v>
      </c>
      <c r="M62" s="24">
        <f t="shared" ref="M62:M66" si="18">J62+L62</f>
        <v>1517682</v>
      </c>
      <c r="N62" s="129">
        <f t="shared" ref="N62:N64" si="19">M62-I62</f>
        <v>185134.26</v>
      </c>
      <c r="O62" s="69">
        <f t="shared" si="17"/>
        <v>113.89325533657804</v>
      </c>
      <c r="P62" s="194" t="s">
        <v>145</v>
      </c>
    </row>
    <row r="63" spans="1:19" s="66" customFormat="1" ht="30.75" customHeight="1" x14ac:dyDescent="0.25">
      <c r="A63" s="62"/>
      <c r="B63" s="90" t="s">
        <v>82</v>
      </c>
      <c r="C63" s="55" t="s">
        <v>77</v>
      </c>
      <c r="D63" s="55" t="s">
        <v>78</v>
      </c>
      <c r="E63" s="19" t="s">
        <v>142</v>
      </c>
      <c r="F63" s="55" t="s">
        <v>70</v>
      </c>
      <c r="G63" s="55" t="s">
        <v>71</v>
      </c>
      <c r="H63" s="93">
        <v>428000</v>
      </c>
      <c r="I63" s="93">
        <v>420370.42</v>
      </c>
      <c r="J63" s="93">
        <v>481594</v>
      </c>
      <c r="K63" s="94">
        <v>366844.3</v>
      </c>
      <c r="L63" s="94">
        <v>-23300</v>
      </c>
      <c r="M63" s="24">
        <f t="shared" si="18"/>
        <v>458294</v>
      </c>
      <c r="N63" s="129">
        <f t="shared" si="19"/>
        <v>37923.580000000016</v>
      </c>
      <c r="O63" s="69">
        <f t="shared" si="17"/>
        <v>109.02146730495451</v>
      </c>
      <c r="P63" s="195"/>
    </row>
    <row r="64" spans="1:19" s="66" customFormat="1" ht="68.25" customHeight="1" x14ac:dyDescent="0.25">
      <c r="A64" s="62"/>
      <c r="B64" s="50" t="s">
        <v>66</v>
      </c>
      <c r="C64" s="55" t="s">
        <v>77</v>
      </c>
      <c r="D64" s="55" t="s">
        <v>78</v>
      </c>
      <c r="E64" s="19" t="s">
        <v>142</v>
      </c>
      <c r="F64" s="67">
        <v>244</v>
      </c>
      <c r="G64" s="67"/>
      <c r="H64" s="31">
        <v>75142.100000000006</v>
      </c>
      <c r="I64" s="31">
        <v>58526.07</v>
      </c>
      <c r="J64" s="31">
        <v>78578</v>
      </c>
      <c r="K64" s="31">
        <v>72973.100000000006</v>
      </c>
      <c r="L64" s="31">
        <f>L65+L66</f>
        <v>194300</v>
      </c>
      <c r="M64" s="31">
        <f t="shared" si="18"/>
        <v>272878</v>
      </c>
      <c r="N64" s="128">
        <f t="shared" si="19"/>
        <v>214351.93</v>
      </c>
      <c r="O64" s="69">
        <f>M64/I64%</f>
        <v>466.25033937867346</v>
      </c>
      <c r="P64" s="24"/>
    </row>
    <row r="65" spans="1:16" s="66" customFormat="1" ht="42.75" customHeight="1" x14ac:dyDescent="0.25">
      <c r="A65" s="62"/>
      <c r="B65" s="50" t="s">
        <v>97</v>
      </c>
      <c r="C65" s="55" t="s">
        <v>77</v>
      </c>
      <c r="D65" s="55" t="s">
        <v>78</v>
      </c>
      <c r="E65" s="19" t="s">
        <v>142</v>
      </c>
      <c r="F65" s="67">
        <v>244</v>
      </c>
      <c r="G65" s="67">
        <v>310</v>
      </c>
      <c r="H65" s="56"/>
      <c r="I65" s="56"/>
      <c r="J65" s="24"/>
      <c r="K65" s="24"/>
      <c r="L65" s="24">
        <f>16000+32000+100300</f>
        <v>148300</v>
      </c>
      <c r="M65" s="24">
        <f t="shared" si="18"/>
        <v>148300</v>
      </c>
      <c r="N65" s="24">
        <f>M65-I65</f>
        <v>148300</v>
      </c>
      <c r="O65" s="69"/>
      <c r="P65" s="68" t="s">
        <v>143</v>
      </c>
    </row>
    <row r="66" spans="1:16" s="66" customFormat="1" ht="54.75" customHeight="1" x14ac:dyDescent="0.25">
      <c r="A66" s="62"/>
      <c r="B66" s="50" t="s">
        <v>98</v>
      </c>
      <c r="C66" s="55" t="s">
        <v>77</v>
      </c>
      <c r="D66" s="55" t="s">
        <v>78</v>
      </c>
      <c r="E66" s="19" t="s">
        <v>142</v>
      </c>
      <c r="F66" s="67">
        <v>244</v>
      </c>
      <c r="G66" s="67">
        <v>346</v>
      </c>
      <c r="H66" s="24">
        <v>43900</v>
      </c>
      <c r="I66" s="24">
        <v>38032</v>
      </c>
      <c r="J66" s="24">
        <v>42603</v>
      </c>
      <c r="K66" s="24">
        <v>42580</v>
      </c>
      <c r="L66" s="24">
        <v>46000</v>
      </c>
      <c r="M66" s="24">
        <f t="shared" si="18"/>
        <v>88603</v>
      </c>
      <c r="N66" s="24">
        <f>M66-I66</f>
        <v>50571</v>
      </c>
      <c r="O66" s="69">
        <f t="shared" si="17"/>
        <v>232.96960454354229</v>
      </c>
      <c r="P66" s="30" t="s">
        <v>144</v>
      </c>
    </row>
    <row r="67" spans="1:16" s="167" customFormat="1" ht="38.25" customHeight="1" x14ac:dyDescent="0.25">
      <c r="A67" s="156" t="s">
        <v>80</v>
      </c>
      <c r="B67" s="169" t="s">
        <v>60</v>
      </c>
      <c r="C67" s="157" t="s">
        <v>61</v>
      </c>
      <c r="D67" s="157" t="s">
        <v>51</v>
      </c>
      <c r="E67" s="157" t="s">
        <v>62</v>
      </c>
      <c r="F67" s="155"/>
      <c r="G67" s="155"/>
      <c r="H67" s="170">
        <f>H68+H69</f>
        <v>805756</v>
      </c>
      <c r="I67" s="170">
        <f t="shared" ref="I67:O67" si="20">I68+I69</f>
        <v>796145.72</v>
      </c>
      <c r="J67" s="170">
        <f t="shared" si="20"/>
        <v>472465</v>
      </c>
      <c r="K67" s="170">
        <f>K68+K69</f>
        <v>303915.02</v>
      </c>
      <c r="L67" s="170">
        <f t="shared" si="20"/>
        <v>-29007</v>
      </c>
      <c r="M67" s="170">
        <f t="shared" si="20"/>
        <v>443458</v>
      </c>
      <c r="N67" s="170">
        <f t="shared" si="20"/>
        <v>-352687.72</v>
      </c>
      <c r="O67" s="170">
        <f t="shared" si="20"/>
        <v>1.1170012533899945</v>
      </c>
      <c r="P67" s="172"/>
    </row>
    <row r="68" spans="1:16" s="66" customFormat="1" ht="39" customHeight="1" x14ac:dyDescent="0.25">
      <c r="A68" s="132"/>
      <c r="B68" s="133" t="s">
        <v>58</v>
      </c>
      <c r="C68" s="19" t="s">
        <v>61</v>
      </c>
      <c r="D68" s="19" t="s">
        <v>51</v>
      </c>
      <c r="E68" s="19" t="s">
        <v>146</v>
      </c>
      <c r="F68" s="19" t="s">
        <v>68</v>
      </c>
      <c r="G68" s="19" t="s">
        <v>69</v>
      </c>
      <c r="H68" s="21">
        <v>619000</v>
      </c>
      <c r="I68" s="21">
        <v>612533.32999999996</v>
      </c>
      <c r="J68" s="24">
        <v>363311</v>
      </c>
      <c r="K68" s="134">
        <v>237712.06</v>
      </c>
      <c r="L68" s="24">
        <v>-22910</v>
      </c>
      <c r="M68" s="58">
        <f t="shared" ref="M68:M69" si="21">J68+L68</f>
        <v>340401</v>
      </c>
      <c r="N68" s="58">
        <f t="shared" ref="N68:N69" si="22">M68-I68</f>
        <v>-272132.32999999996</v>
      </c>
      <c r="O68" s="60">
        <f t="shared" ref="O68:O69" si="23">M68/I68</f>
        <v>0.55572649409951291</v>
      </c>
      <c r="P68" s="194" t="s">
        <v>145</v>
      </c>
    </row>
    <row r="69" spans="1:16" s="66" customFormat="1" ht="51" customHeight="1" x14ac:dyDescent="0.25">
      <c r="A69" s="132"/>
      <c r="B69" s="135" t="s">
        <v>147</v>
      </c>
      <c r="C69" s="19" t="s">
        <v>61</v>
      </c>
      <c r="D69" s="19" t="s">
        <v>51</v>
      </c>
      <c r="E69" s="19" t="s">
        <v>146</v>
      </c>
      <c r="F69" s="19" t="s">
        <v>70</v>
      </c>
      <c r="G69" s="19" t="s">
        <v>71</v>
      </c>
      <c r="H69" s="21">
        <v>186756</v>
      </c>
      <c r="I69" s="21">
        <v>183612.39</v>
      </c>
      <c r="J69" s="24">
        <v>109154</v>
      </c>
      <c r="K69" s="134">
        <v>66202.960000000006</v>
      </c>
      <c r="L69" s="24">
        <v>-6097</v>
      </c>
      <c r="M69" s="24">
        <f t="shared" si="21"/>
        <v>103057</v>
      </c>
      <c r="N69" s="24">
        <f t="shared" si="22"/>
        <v>-80555.390000000014</v>
      </c>
      <c r="O69" s="28">
        <f t="shared" si="23"/>
        <v>0.56127475929048143</v>
      </c>
      <c r="P69" s="195"/>
    </row>
    <row r="70" spans="1:16" ht="24" customHeight="1" x14ac:dyDescent="0.25">
      <c r="B70" s="193" t="s">
        <v>35</v>
      </c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34"/>
      <c r="N70" s="34"/>
      <c r="O70" s="34"/>
      <c r="P70" s="42"/>
    </row>
    <row r="71" spans="1:16" ht="23.25" customHeight="1" x14ac:dyDescent="0.25">
      <c r="B71" s="205" t="s">
        <v>22</v>
      </c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  <c r="O71" s="34"/>
      <c r="P71" s="42"/>
    </row>
    <row r="72" spans="1:16" ht="27" customHeight="1" x14ac:dyDescent="0.25">
      <c r="B72" s="199" t="s">
        <v>34</v>
      </c>
      <c r="C72" s="200"/>
      <c r="D72" s="200"/>
      <c r="E72" s="204"/>
      <c r="F72" s="203" t="s">
        <v>88</v>
      </c>
      <c r="G72" s="203" t="s">
        <v>7</v>
      </c>
      <c r="H72" s="203" t="s">
        <v>8</v>
      </c>
      <c r="I72" s="211" t="s">
        <v>13</v>
      </c>
      <c r="J72" s="212"/>
      <c r="K72" s="212"/>
      <c r="L72" s="213"/>
      <c r="M72" s="203" t="s">
        <v>40</v>
      </c>
      <c r="N72" s="206" t="s">
        <v>14</v>
      </c>
    </row>
    <row r="73" spans="1:16" ht="116.25" customHeight="1" x14ac:dyDescent="0.25">
      <c r="B73" s="199" t="s">
        <v>24</v>
      </c>
      <c r="C73" s="200"/>
      <c r="D73" s="200"/>
      <c r="E73" s="43"/>
      <c r="F73" s="203"/>
      <c r="G73" s="203"/>
      <c r="H73" s="203"/>
      <c r="I73" s="43" t="s">
        <v>27</v>
      </c>
      <c r="J73" s="43" t="s">
        <v>26</v>
      </c>
      <c r="K73" s="43" t="s">
        <v>25</v>
      </c>
      <c r="L73" s="35" t="s">
        <v>36</v>
      </c>
      <c r="M73" s="203"/>
      <c r="N73" s="207"/>
    </row>
    <row r="74" spans="1:16" ht="35.25" customHeight="1" x14ac:dyDescent="0.25">
      <c r="B74" s="208">
        <v>1</v>
      </c>
      <c r="C74" s="209"/>
      <c r="D74" s="209"/>
      <c r="E74" s="210"/>
      <c r="F74" s="19">
        <v>2</v>
      </c>
      <c r="G74" s="19">
        <v>3</v>
      </c>
      <c r="H74" s="19" t="s">
        <v>17</v>
      </c>
      <c r="I74" s="19">
        <v>5</v>
      </c>
      <c r="J74" s="19">
        <v>6</v>
      </c>
      <c r="K74" s="36">
        <v>7</v>
      </c>
      <c r="L74" s="36" t="s">
        <v>37</v>
      </c>
      <c r="M74" s="36" t="s">
        <v>38</v>
      </c>
      <c r="N74" s="36" t="s">
        <v>39</v>
      </c>
      <c r="P74" s="33"/>
    </row>
    <row r="75" spans="1:16" ht="39.75" customHeight="1" x14ac:dyDescent="0.25">
      <c r="B75" s="201" t="s">
        <v>23</v>
      </c>
      <c r="C75" s="202"/>
      <c r="D75" s="202"/>
      <c r="E75" s="24">
        <v>26367808</v>
      </c>
      <c r="F75" s="21">
        <v>21480535.379999999</v>
      </c>
      <c r="G75" s="25">
        <f>L5+L14+L46+L60+L67</f>
        <v>256470.06</v>
      </c>
      <c r="H75" s="21">
        <f>F75+G75</f>
        <v>21737005.439999998</v>
      </c>
      <c r="I75" s="21"/>
      <c r="J75" s="43"/>
      <c r="K75" s="41"/>
      <c r="L75" s="27">
        <f>I75+J75+K75</f>
        <v>0</v>
      </c>
      <c r="M75" s="27">
        <f>H75-L75</f>
        <v>21737005.439999998</v>
      </c>
      <c r="N75" s="27">
        <f>M75-F75</f>
        <v>256470.05999999866</v>
      </c>
    </row>
    <row r="76" spans="1:16" ht="55.5" customHeight="1" x14ac:dyDescent="0.25">
      <c r="B76" s="201" t="s">
        <v>29</v>
      </c>
      <c r="C76" s="202"/>
      <c r="D76" s="202"/>
      <c r="E76" s="24">
        <v>10889200</v>
      </c>
      <c r="F76" s="21">
        <v>8305796</v>
      </c>
      <c r="G76" s="21">
        <f>L68+L62</f>
        <v>-99910</v>
      </c>
      <c r="H76" s="21">
        <f>F76+G76</f>
        <v>8205886</v>
      </c>
      <c r="I76" s="21"/>
      <c r="J76" s="41"/>
      <c r="K76" s="41"/>
      <c r="L76" s="27">
        <f>I76+J76+K76</f>
        <v>0</v>
      </c>
      <c r="M76" s="27">
        <f>H76-L76</f>
        <v>8205886</v>
      </c>
      <c r="N76" s="27">
        <f>M76-F76</f>
        <v>-99910</v>
      </c>
    </row>
    <row r="77" spans="1:16" ht="11.25" customHeight="1" x14ac:dyDescent="0.25"/>
    <row r="78" spans="1:16" x14ac:dyDescent="0.25">
      <c r="B78" s="198" t="s">
        <v>45</v>
      </c>
      <c r="C78" s="198"/>
      <c r="D78" s="198"/>
      <c r="E78" s="198"/>
      <c r="F78" s="26"/>
      <c r="G78" s="198" t="s">
        <v>46</v>
      </c>
      <c r="H78" s="198"/>
      <c r="L78" s="37"/>
      <c r="M78" s="37"/>
      <c r="N78" s="37"/>
      <c r="O78" s="37"/>
    </row>
    <row r="79" spans="1:16" ht="9" customHeight="1" x14ac:dyDescent="0.25"/>
    <row r="80" spans="1:16" x14ac:dyDescent="0.25">
      <c r="B80" s="38" t="s">
        <v>12</v>
      </c>
      <c r="C80" s="38" t="s">
        <v>48</v>
      </c>
    </row>
    <row r="81" spans="2:7" x14ac:dyDescent="0.25">
      <c r="B81" s="38" t="s">
        <v>28</v>
      </c>
      <c r="C81" s="38" t="s">
        <v>47</v>
      </c>
    </row>
    <row r="82" spans="2:7" x14ac:dyDescent="0.25">
      <c r="B82" s="38" t="s">
        <v>33</v>
      </c>
      <c r="C82" s="198"/>
      <c r="D82" s="198"/>
    </row>
    <row r="87" spans="2:7" x14ac:dyDescent="0.25">
      <c r="G87" s="37"/>
    </row>
  </sheetData>
  <mergeCells count="39">
    <mergeCell ref="A1:P1"/>
    <mergeCell ref="B3:B4"/>
    <mergeCell ref="A3:A4"/>
    <mergeCell ref="F3:F4"/>
    <mergeCell ref="G3:G4"/>
    <mergeCell ref="H3:I3"/>
    <mergeCell ref="J3:K3"/>
    <mergeCell ref="P3:P4"/>
    <mergeCell ref="L3:L4"/>
    <mergeCell ref="M3:M4"/>
    <mergeCell ref="N3:O3"/>
    <mergeCell ref="C3:C4"/>
    <mergeCell ref="D3:D4"/>
    <mergeCell ref="E3:E4"/>
    <mergeCell ref="P7:P8"/>
    <mergeCell ref="C82:D82"/>
    <mergeCell ref="B73:D73"/>
    <mergeCell ref="B75:D75"/>
    <mergeCell ref="B76:D76"/>
    <mergeCell ref="G78:H78"/>
    <mergeCell ref="B78:E78"/>
    <mergeCell ref="H72:H73"/>
    <mergeCell ref="G72:G73"/>
    <mergeCell ref="F72:F73"/>
    <mergeCell ref="B72:E72"/>
    <mergeCell ref="B71:N71"/>
    <mergeCell ref="N72:N73"/>
    <mergeCell ref="M72:M73"/>
    <mergeCell ref="B74:E74"/>
    <mergeCell ref="I72:L72"/>
    <mergeCell ref="B70:L70"/>
    <mergeCell ref="P17:P18"/>
    <mergeCell ref="P28:P29"/>
    <mergeCell ref="P34:P35"/>
    <mergeCell ref="P37:P38"/>
    <mergeCell ref="P42:P43"/>
    <mergeCell ref="P62:P63"/>
    <mergeCell ref="P68:P69"/>
    <mergeCell ref="P47:P50"/>
  </mergeCells>
  <pageMargins left="0.31496062992125984" right="0.19685039370078741" top="0.55118110236220474" bottom="0.15748031496062992" header="0.31496062992125984" footer="0.31496062992125984"/>
  <pageSetup paperSize="9" scale="57" fitToHeight="0" orientation="landscape" r:id="rId1"/>
  <headerFooter>
    <oddFooter>&amp;C&amp;Z&amp;F&amp;F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2"/>
  <sheetViews>
    <sheetView zoomScale="70" zoomScaleNormal="70" workbookViewId="0">
      <selection sqref="A1:P1"/>
    </sheetView>
  </sheetViews>
  <sheetFormatPr defaultRowHeight="15" x14ac:dyDescent="0.25"/>
  <cols>
    <col min="1" max="1" width="3.7109375" style="1" customWidth="1"/>
    <col min="2" max="2" width="22.5703125" style="1" customWidth="1"/>
    <col min="3" max="3" width="7" style="1" customWidth="1"/>
    <col min="4" max="4" width="6.42578125" style="1" customWidth="1"/>
    <col min="5" max="5" width="17" style="1" customWidth="1"/>
    <col min="6" max="6" width="5.42578125" style="1" customWidth="1"/>
    <col min="7" max="7" width="5.7109375" style="1" customWidth="1"/>
    <col min="8" max="8" width="12.85546875" style="1" customWidth="1"/>
    <col min="9" max="9" width="13.140625" style="1" customWidth="1"/>
    <col min="10" max="10" width="15.5703125" style="1" customWidth="1"/>
    <col min="11" max="11" width="13.42578125" style="1" customWidth="1"/>
    <col min="12" max="12" width="10.7109375" style="1" customWidth="1"/>
    <col min="13" max="15" width="14.7109375" style="1" customWidth="1"/>
    <col min="16" max="16" width="33.140625" style="1" customWidth="1"/>
    <col min="17" max="16384" width="9.140625" style="1"/>
  </cols>
  <sheetData>
    <row r="1" spans="1:16" x14ac:dyDescent="0.25">
      <c r="A1" s="225" t="s">
        <v>176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</row>
    <row r="2" spans="1:16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9</v>
      </c>
    </row>
    <row r="3" spans="1:16" ht="73.5" customHeight="1" x14ac:dyDescent="0.25">
      <c r="A3" s="226" t="s">
        <v>32</v>
      </c>
      <c r="B3" s="221" t="s">
        <v>6</v>
      </c>
      <c r="C3" s="232" t="s">
        <v>44</v>
      </c>
      <c r="D3" s="232" t="s">
        <v>43</v>
      </c>
      <c r="E3" s="233" t="s">
        <v>42</v>
      </c>
      <c r="F3" s="221" t="s">
        <v>1</v>
      </c>
      <c r="G3" s="228" t="s">
        <v>15</v>
      </c>
      <c r="H3" s="229" t="s">
        <v>30</v>
      </c>
      <c r="I3" s="229"/>
      <c r="J3" s="230" t="s">
        <v>172</v>
      </c>
      <c r="K3" s="231"/>
      <c r="L3" s="221" t="s">
        <v>0</v>
      </c>
      <c r="M3" s="226" t="s">
        <v>20</v>
      </c>
      <c r="N3" s="221" t="s">
        <v>21</v>
      </c>
      <c r="O3" s="221"/>
      <c r="P3" s="221" t="s">
        <v>2</v>
      </c>
    </row>
    <row r="4" spans="1:16" ht="30" customHeight="1" x14ac:dyDescent="0.25">
      <c r="A4" s="227"/>
      <c r="B4" s="221"/>
      <c r="C4" s="232"/>
      <c r="D4" s="232"/>
      <c r="E4" s="234"/>
      <c r="F4" s="221"/>
      <c r="G4" s="228"/>
      <c r="H4" s="5" t="s">
        <v>3</v>
      </c>
      <c r="I4" s="5" t="s">
        <v>4</v>
      </c>
      <c r="J4" s="5" t="s">
        <v>5</v>
      </c>
      <c r="K4" s="5" t="s">
        <v>4</v>
      </c>
      <c r="L4" s="221"/>
      <c r="M4" s="227"/>
      <c r="N4" s="6" t="s">
        <v>10</v>
      </c>
      <c r="O4" s="6" t="s">
        <v>11</v>
      </c>
      <c r="P4" s="221"/>
    </row>
    <row r="5" spans="1:16" s="54" customFormat="1" ht="25.5" customHeight="1" x14ac:dyDescent="0.25">
      <c r="A5" s="46"/>
      <c r="B5" s="52" t="s">
        <v>63</v>
      </c>
      <c r="C5" s="52"/>
      <c r="D5" s="45"/>
      <c r="E5" s="45"/>
      <c r="F5" s="45"/>
      <c r="G5" s="45"/>
      <c r="H5" s="45"/>
      <c r="I5" s="45"/>
      <c r="J5" s="45"/>
      <c r="K5" s="45"/>
      <c r="L5" s="53"/>
      <c r="M5" s="45"/>
      <c r="N5" s="45"/>
      <c r="O5" s="44"/>
      <c r="P5" s="45"/>
    </row>
    <row r="6" spans="1:16" s="66" customFormat="1" ht="55.5" customHeight="1" x14ac:dyDescent="0.25">
      <c r="A6" s="30"/>
      <c r="B6" s="81" t="s">
        <v>50</v>
      </c>
      <c r="C6" s="19" t="s">
        <v>53</v>
      </c>
      <c r="D6" s="49" t="s">
        <v>64</v>
      </c>
      <c r="E6" s="49" t="s">
        <v>65</v>
      </c>
      <c r="F6" s="49"/>
      <c r="G6" s="49"/>
      <c r="H6" s="31">
        <v>1634781</v>
      </c>
      <c r="I6" s="31">
        <v>1605335</v>
      </c>
      <c r="J6" s="31">
        <v>2155723</v>
      </c>
      <c r="K6" s="31">
        <v>1852717.9</v>
      </c>
      <c r="L6" s="31">
        <f>L7</f>
        <v>390651</v>
      </c>
      <c r="M6" s="31">
        <f>J6+L6</f>
        <v>2546374</v>
      </c>
      <c r="N6" s="31">
        <f>M6-I6</f>
        <v>941039</v>
      </c>
      <c r="O6" s="69">
        <f t="shared" ref="O6:O12" si="0">M6/I6%</f>
        <v>158.61947817745207</v>
      </c>
      <c r="P6" s="67"/>
    </row>
    <row r="7" spans="1:16" s="66" customFormat="1" ht="82.5" customHeight="1" x14ac:dyDescent="0.25">
      <c r="A7" s="30"/>
      <c r="B7" s="97" t="s">
        <v>66</v>
      </c>
      <c r="C7" s="57" t="s">
        <v>53</v>
      </c>
      <c r="D7" s="55" t="s">
        <v>64</v>
      </c>
      <c r="E7" s="55" t="s">
        <v>65</v>
      </c>
      <c r="F7" s="55" t="s">
        <v>52</v>
      </c>
      <c r="G7" s="173"/>
      <c r="H7" s="174">
        <v>280366</v>
      </c>
      <c r="I7" s="173">
        <v>256673</v>
      </c>
      <c r="J7" s="174">
        <v>370272</v>
      </c>
      <c r="K7" s="174">
        <v>351038.43</v>
      </c>
      <c r="L7" s="174">
        <f>L8+L9+L10+L11+L12</f>
        <v>390651</v>
      </c>
      <c r="M7" s="31">
        <f>J7+L7</f>
        <v>760923</v>
      </c>
      <c r="N7" s="175">
        <f>M7-I7</f>
        <v>504250</v>
      </c>
      <c r="O7" s="69">
        <f t="shared" si="0"/>
        <v>296.45619134073314</v>
      </c>
      <c r="P7" s="67"/>
    </row>
    <row r="8" spans="1:16" s="66" customFormat="1" ht="57.75" customHeight="1" x14ac:dyDescent="0.25">
      <c r="A8" s="30"/>
      <c r="B8" s="86" t="s">
        <v>84</v>
      </c>
      <c r="C8" s="19" t="s">
        <v>53</v>
      </c>
      <c r="D8" s="55" t="s">
        <v>64</v>
      </c>
      <c r="E8" s="55" t="s">
        <v>65</v>
      </c>
      <c r="F8" s="55" t="s">
        <v>52</v>
      </c>
      <c r="G8" s="55" t="s">
        <v>85</v>
      </c>
      <c r="H8" s="24">
        <v>200803</v>
      </c>
      <c r="I8" s="113">
        <v>177698.48</v>
      </c>
      <c r="J8" s="24">
        <v>300763.15999999997</v>
      </c>
      <c r="K8" s="24">
        <v>282289.02</v>
      </c>
      <c r="L8" s="24">
        <v>122229</v>
      </c>
      <c r="M8" s="24">
        <f t="shared" ref="M8:M12" si="1">J8+L8</f>
        <v>422992.16</v>
      </c>
      <c r="N8" s="24">
        <f t="shared" ref="N8:N12" si="2">M8-I8</f>
        <v>245293.67999999996</v>
      </c>
      <c r="O8" s="69">
        <f t="shared" si="0"/>
        <v>238.03926741523051</v>
      </c>
      <c r="P8" s="67" t="s">
        <v>173</v>
      </c>
    </row>
    <row r="9" spans="1:16" s="66" customFormat="1" ht="70.5" customHeight="1" x14ac:dyDescent="0.25">
      <c r="A9" s="30"/>
      <c r="B9" s="84" t="s">
        <v>56</v>
      </c>
      <c r="C9" s="19" t="s">
        <v>53</v>
      </c>
      <c r="D9" s="55" t="s">
        <v>64</v>
      </c>
      <c r="E9" s="49" t="s">
        <v>65</v>
      </c>
      <c r="F9" s="55" t="s">
        <v>52</v>
      </c>
      <c r="G9" s="55" t="s">
        <v>57</v>
      </c>
      <c r="H9" s="24">
        <v>250</v>
      </c>
      <c r="I9" s="113">
        <v>250</v>
      </c>
      <c r="J9" s="24">
        <v>65534.84</v>
      </c>
      <c r="K9" s="24">
        <v>64775.41</v>
      </c>
      <c r="L9" s="24">
        <v>157922</v>
      </c>
      <c r="M9" s="24">
        <f t="shared" si="1"/>
        <v>223456.84</v>
      </c>
      <c r="N9" s="24">
        <f t="shared" si="2"/>
        <v>223206.84</v>
      </c>
      <c r="O9" s="69"/>
      <c r="P9" s="30" t="s">
        <v>174</v>
      </c>
    </row>
    <row r="10" spans="1:16" s="66" customFormat="1" ht="32.25" customHeight="1" x14ac:dyDescent="0.25">
      <c r="A10" s="30"/>
      <c r="B10" s="79" t="s">
        <v>95</v>
      </c>
      <c r="C10" s="19" t="s">
        <v>53</v>
      </c>
      <c r="D10" s="55" t="s">
        <v>64</v>
      </c>
      <c r="E10" s="49" t="s">
        <v>65</v>
      </c>
      <c r="F10" s="55" t="s">
        <v>52</v>
      </c>
      <c r="G10" s="19" t="s">
        <v>105</v>
      </c>
      <c r="H10" s="24">
        <v>3675</v>
      </c>
      <c r="I10" s="24">
        <v>3675</v>
      </c>
      <c r="J10" s="24">
        <v>3675</v>
      </c>
      <c r="K10" s="24">
        <v>3675</v>
      </c>
      <c r="L10" s="24">
        <v>62500</v>
      </c>
      <c r="M10" s="24">
        <f t="shared" si="1"/>
        <v>66175</v>
      </c>
      <c r="N10" s="24">
        <f t="shared" si="2"/>
        <v>62500</v>
      </c>
      <c r="O10" s="69">
        <f t="shared" si="0"/>
        <v>1800.6802721088436</v>
      </c>
      <c r="P10" s="30" t="s">
        <v>175</v>
      </c>
    </row>
    <row r="11" spans="1:16" s="66" customFormat="1" ht="59.25" customHeight="1" x14ac:dyDescent="0.25">
      <c r="A11" s="30"/>
      <c r="B11" s="50" t="s">
        <v>97</v>
      </c>
      <c r="C11" s="19" t="s">
        <v>53</v>
      </c>
      <c r="D11" s="55" t="s">
        <v>64</v>
      </c>
      <c r="E11" s="49" t="s">
        <v>65</v>
      </c>
      <c r="F11" s="55" t="s">
        <v>52</v>
      </c>
      <c r="G11" s="49" t="s">
        <v>107</v>
      </c>
      <c r="H11" s="176">
        <v>3700</v>
      </c>
      <c r="I11" s="176">
        <v>3700</v>
      </c>
      <c r="J11" s="177"/>
      <c r="K11" s="178"/>
      <c r="L11" s="178">
        <v>40000</v>
      </c>
      <c r="M11" s="24">
        <f t="shared" si="1"/>
        <v>40000</v>
      </c>
      <c r="N11" s="24">
        <f t="shared" si="2"/>
        <v>36300</v>
      </c>
      <c r="O11" s="69">
        <f t="shared" si="0"/>
        <v>1081.081081081081</v>
      </c>
      <c r="P11" s="30" t="s">
        <v>170</v>
      </c>
    </row>
    <row r="12" spans="1:16" s="66" customFormat="1" ht="58.5" customHeight="1" x14ac:dyDescent="0.25">
      <c r="A12" s="62"/>
      <c r="B12" s="50" t="s">
        <v>98</v>
      </c>
      <c r="C12" s="19" t="s">
        <v>53</v>
      </c>
      <c r="D12" s="55" t="s">
        <v>64</v>
      </c>
      <c r="E12" s="49" t="s">
        <v>65</v>
      </c>
      <c r="F12" s="55" t="s">
        <v>52</v>
      </c>
      <c r="G12" s="49" t="s">
        <v>67</v>
      </c>
      <c r="H12" s="95">
        <v>27130</v>
      </c>
      <c r="I12" s="95">
        <v>27130</v>
      </c>
      <c r="J12" s="177">
        <v>299</v>
      </c>
      <c r="K12" s="178">
        <v>299</v>
      </c>
      <c r="L12" s="56">
        <v>8000</v>
      </c>
      <c r="M12" s="24">
        <f t="shared" si="1"/>
        <v>8299</v>
      </c>
      <c r="N12" s="24">
        <f t="shared" si="2"/>
        <v>-18831</v>
      </c>
      <c r="O12" s="69">
        <f t="shared" si="0"/>
        <v>30.589753040914115</v>
      </c>
      <c r="P12" s="30" t="s">
        <v>171</v>
      </c>
    </row>
    <row r="13" spans="1:16" ht="15" customHeight="1" x14ac:dyDescent="0.25">
      <c r="A13" s="222" t="s">
        <v>16</v>
      </c>
      <c r="B13" s="223"/>
      <c r="C13" s="14"/>
      <c r="D13" s="14"/>
      <c r="E13" s="14"/>
      <c r="F13" s="14"/>
      <c r="G13" s="15"/>
      <c r="H13" s="7">
        <f>H6</f>
        <v>1634781</v>
      </c>
      <c r="I13" s="7">
        <f t="shared" ref="I13:O13" si="3">I6</f>
        <v>1605335</v>
      </c>
      <c r="J13" s="7">
        <f t="shared" si="3"/>
        <v>2155723</v>
      </c>
      <c r="K13" s="7">
        <f t="shared" si="3"/>
        <v>1852717.9</v>
      </c>
      <c r="L13" s="7">
        <f t="shared" si="3"/>
        <v>390651</v>
      </c>
      <c r="M13" s="7">
        <f t="shared" si="3"/>
        <v>2546374</v>
      </c>
      <c r="N13" s="7">
        <f t="shared" si="3"/>
        <v>941039</v>
      </c>
      <c r="O13" s="7">
        <f t="shared" si="3"/>
        <v>158.61947817745207</v>
      </c>
      <c r="P13" s="2"/>
    </row>
    <row r="14" spans="1:16" ht="27.75" customHeight="1" x14ac:dyDescent="0.25">
      <c r="A14" s="8"/>
      <c r="B14" s="8"/>
      <c r="C14" s="8"/>
      <c r="D14" s="8"/>
      <c r="E14" s="8"/>
      <c r="F14" s="8"/>
      <c r="G14" s="8"/>
      <c r="H14" s="16"/>
      <c r="I14" s="16"/>
      <c r="J14" s="16"/>
      <c r="K14" s="16"/>
      <c r="L14" s="16"/>
      <c r="M14" s="18">
        <f t="shared" ref="M14:M15" si="4">J14+L14</f>
        <v>0</v>
      </c>
      <c r="N14" s="18">
        <f t="shared" ref="N14:N15" si="5">M14-K14</f>
        <v>0</v>
      </c>
      <c r="O14" s="63" t="e">
        <f t="shared" ref="O14:O15" si="6">M14/I14</f>
        <v>#DIV/0!</v>
      </c>
      <c r="P14" s="9"/>
    </row>
    <row r="15" spans="1:16" ht="15" customHeight="1" x14ac:dyDescent="0.25">
      <c r="A15" s="219" t="s">
        <v>31</v>
      </c>
      <c r="B15" s="220"/>
      <c r="C15" s="17"/>
      <c r="D15" s="17"/>
      <c r="E15" s="17"/>
      <c r="F15" s="17"/>
      <c r="G15" s="3"/>
      <c r="H15" s="13"/>
      <c r="I15" s="13"/>
      <c r="J15" s="13"/>
      <c r="K15" s="13"/>
      <c r="L15" s="13"/>
      <c r="M15" s="18">
        <f t="shared" si="4"/>
        <v>0</v>
      </c>
      <c r="N15" s="18">
        <f t="shared" si="5"/>
        <v>0</v>
      </c>
      <c r="O15" s="63" t="e">
        <f t="shared" si="6"/>
        <v>#DIV/0!</v>
      </c>
      <c r="P15" s="3"/>
    </row>
    <row r="18" spans="2:15" s="10" customFormat="1" ht="12.75" x14ac:dyDescent="0.2">
      <c r="B18" s="224" t="s">
        <v>45</v>
      </c>
      <c r="C18" s="224"/>
      <c r="D18" s="224"/>
      <c r="E18" s="224"/>
      <c r="F18" s="11"/>
      <c r="G18" s="224" t="s">
        <v>46</v>
      </c>
      <c r="H18" s="224"/>
      <c r="L18" s="12"/>
      <c r="M18" s="12"/>
      <c r="N18" s="12"/>
      <c r="O18" s="12"/>
    </row>
    <row r="19" spans="2:15" s="10" customFormat="1" ht="9" customHeight="1" x14ac:dyDescent="0.2"/>
    <row r="20" spans="2:15" s="10" customFormat="1" ht="12.75" x14ac:dyDescent="0.2">
      <c r="B20" s="10" t="s">
        <v>12</v>
      </c>
      <c r="C20" s="10" t="s">
        <v>48</v>
      </c>
    </row>
    <row r="21" spans="2:15" s="10" customFormat="1" ht="12.75" x14ac:dyDescent="0.2">
      <c r="B21" s="10" t="s">
        <v>28</v>
      </c>
      <c r="C21" s="10" t="s">
        <v>47</v>
      </c>
    </row>
    <row r="22" spans="2:15" s="10" customFormat="1" ht="12.75" x14ac:dyDescent="0.2">
      <c r="B22" s="10" t="s">
        <v>33</v>
      </c>
      <c r="C22" s="224"/>
      <c r="D22" s="224"/>
    </row>
  </sheetData>
  <mergeCells count="19">
    <mergeCell ref="C22:D22"/>
    <mergeCell ref="A1:P1"/>
    <mergeCell ref="A3:A4"/>
    <mergeCell ref="B3:B4"/>
    <mergeCell ref="G3:G4"/>
    <mergeCell ref="H3:I3"/>
    <mergeCell ref="J3:K3"/>
    <mergeCell ref="L3:L4"/>
    <mergeCell ref="M3:M4"/>
    <mergeCell ref="C3:C4"/>
    <mergeCell ref="D3:D4"/>
    <mergeCell ref="E3:E4"/>
    <mergeCell ref="F3:F4"/>
    <mergeCell ref="A15:B15"/>
    <mergeCell ref="N3:O3"/>
    <mergeCell ref="A13:B13"/>
    <mergeCell ref="P3:P4"/>
    <mergeCell ref="B18:E18"/>
    <mergeCell ref="G18:H1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2"/>
  <sheetViews>
    <sheetView topLeftCell="B2" zoomScale="70" zoomScaleNormal="70" workbookViewId="0">
      <selection activeCell="E9" sqref="E9"/>
    </sheetView>
  </sheetViews>
  <sheetFormatPr defaultRowHeight="15" x14ac:dyDescent="0.25"/>
  <cols>
    <col min="1" max="1" width="3.7109375" style="1" hidden="1" customWidth="1"/>
    <col min="2" max="2" width="22.5703125" style="1" customWidth="1"/>
    <col min="3" max="3" width="7" style="1" customWidth="1"/>
    <col min="4" max="4" width="6.42578125" style="1" customWidth="1"/>
    <col min="5" max="5" width="17" style="192" customWidth="1"/>
    <col min="6" max="6" width="5.42578125" style="1" customWidth="1"/>
    <col min="7" max="7" width="5.7109375" style="1" customWidth="1"/>
    <col min="8" max="8" width="12.85546875" style="1" customWidth="1"/>
    <col min="9" max="9" width="13.140625" style="1" customWidth="1"/>
    <col min="10" max="10" width="15.5703125" style="1" customWidth="1"/>
    <col min="11" max="11" width="13.42578125" style="1" customWidth="1"/>
    <col min="12" max="12" width="10.7109375" style="1" customWidth="1"/>
    <col min="13" max="15" width="14.7109375" style="1" customWidth="1"/>
    <col min="16" max="16" width="33.140625" style="1" customWidth="1"/>
    <col min="17" max="16384" width="9.140625" style="1"/>
  </cols>
  <sheetData>
    <row r="1" spans="1:16" x14ac:dyDescent="0.25">
      <c r="A1" s="225" t="s">
        <v>177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</row>
    <row r="2" spans="1:16" x14ac:dyDescent="0.25">
      <c r="A2" s="73"/>
      <c r="B2" s="73"/>
      <c r="C2" s="73"/>
      <c r="D2" s="73"/>
      <c r="E2" s="183"/>
      <c r="F2" s="73"/>
      <c r="G2" s="73"/>
      <c r="H2" s="73"/>
      <c r="I2" s="73"/>
      <c r="J2" s="73"/>
      <c r="K2" s="73"/>
      <c r="L2" s="73"/>
      <c r="M2" s="73"/>
      <c r="N2" s="73"/>
      <c r="O2" s="73"/>
      <c r="P2" s="73" t="s">
        <v>9</v>
      </c>
    </row>
    <row r="3" spans="1:16" ht="73.5" customHeight="1" x14ac:dyDescent="0.25">
      <c r="A3" s="226" t="s">
        <v>32</v>
      </c>
      <c r="B3" s="221" t="s">
        <v>6</v>
      </c>
      <c r="C3" s="232" t="s">
        <v>44</v>
      </c>
      <c r="D3" s="232" t="s">
        <v>43</v>
      </c>
      <c r="E3" s="235" t="s">
        <v>42</v>
      </c>
      <c r="F3" s="221" t="s">
        <v>1</v>
      </c>
      <c r="G3" s="228" t="s">
        <v>15</v>
      </c>
      <c r="H3" s="229" t="s">
        <v>30</v>
      </c>
      <c r="I3" s="229"/>
      <c r="J3" s="230" t="s">
        <v>172</v>
      </c>
      <c r="K3" s="231"/>
      <c r="L3" s="221" t="s">
        <v>0</v>
      </c>
      <c r="M3" s="226" t="s">
        <v>20</v>
      </c>
      <c r="N3" s="221" t="s">
        <v>21</v>
      </c>
      <c r="O3" s="221"/>
      <c r="P3" s="221" t="s">
        <v>2</v>
      </c>
    </row>
    <row r="4" spans="1:16" ht="30" customHeight="1" x14ac:dyDescent="0.25">
      <c r="A4" s="227"/>
      <c r="B4" s="221"/>
      <c r="C4" s="232"/>
      <c r="D4" s="232"/>
      <c r="E4" s="236"/>
      <c r="F4" s="221"/>
      <c r="G4" s="228"/>
      <c r="H4" s="75" t="s">
        <v>3</v>
      </c>
      <c r="I4" s="75" t="s">
        <v>4</v>
      </c>
      <c r="J4" s="75" t="s">
        <v>5</v>
      </c>
      <c r="K4" s="75" t="s">
        <v>4</v>
      </c>
      <c r="L4" s="221"/>
      <c r="M4" s="227"/>
      <c r="N4" s="74" t="s">
        <v>10</v>
      </c>
      <c r="O4" s="74" t="s">
        <v>11</v>
      </c>
      <c r="P4" s="221"/>
    </row>
    <row r="5" spans="1:16" s="54" customFormat="1" ht="54.75" customHeight="1" x14ac:dyDescent="0.25">
      <c r="A5" s="76"/>
      <c r="B5" s="52" t="s">
        <v>178</v>
      </c>
      <c r="C5" s="52"/>
      <c r="D5" s="75"/>
      <c r="E5" s="184"/>
      <c r="F5" s="75"/>
      <c r="G5" s="75"/>
      <c r="H5" s="75"/>
      <c r="I5" s="75"/>
      <c r="J5" s="75"/>
      <c r="K5" s="75"/>
      <c r="L5" s="53"/>
      <c r="M5" s="75"/>
      <c r="N5" s="75"/>
      <c r="O5" s="74"/>
      <c r="P5" s="75"/>
    </row>
    <row r="6" spans="1:16" s="71" customFormat="1" ht="60.75" customHeight="1" x14ac:dyDescent="0.25">
      <c r="A6" s="30"/>
      <c r="B6" s="136" t="s">
        <v>183</v>
      </c>
      <c r="C6" s="19" t="s">
        <v>53</v>
      </c>
      <c r="D6" s="49" t="s">
        <v>78</v>
      </c>
      <c r="E6" s="185" t="s">
        <v>180</v>
      </c>
      <c r="F6" s="49"/>
      <c r="G6" s="49"/>
      <c r="H6" s="31">
        <v>1806603</v>
      </c>
      <c r="I6" s="31">
        <v>1806603</v>
      </c>
      <c r="J6" s="31">
        <f>J7</f>
        <v>1800000</v>
      </c>
      <c r="K6" s="31">
        <f t="shared" ref="K6:N6" si="0">K7</f>
        <v>351038.43</v>
      </c>
      <c r="L6" s="31">
        <f t="shared" si="0"/>
        <v>0</v>
      </c>
      <c r="M6" s="31">
        <f t="shared" si="0"/>
        <v>1460000</v>
      </c>
      <c r="N6" s="31">
        <f t="shared" si="0"/>
        <v>4839.9999999999054</v>
      </c>
      <c r="O6" s="70">
        <f t="shared" ref="O6:O12" si="1">M6/I6%</f>
        <v>80.814656014630785</v>
      </c>
      <c r="P6" s="72"/>
    </row>
    <row r="7" spans="1:16" s="71" customFormat="1" ht="124.5" customHeight="1" x14ac:dyDescent="0.25">
      <c r="A7" s="30"/>
      <c r="B7" s="136" t="s">
        <v>182</v>
      </c>
      <c r="C7" s="57" t="s">
        <v>53</v>
      </c>
      <c r="D7" s="49" t="s">
        <v>78</v>
      </c>
      <c r="E7" s="185" t="s">
        <v>180</v>
      </c>
      <c r="F7" s="55" t="s">
        <v>179</v>
      </c>
      <c r="G7" s="173"/>
      <c r="H7" s="174">
        <v>1806603</v>
      </c>
      <c r="I7" s="174">
        <v>1806603</v>
      </c>
      <c r="J7" s="174">
        <v>1800000</v>
      </c>
      <c r="K7" s="174">
        <v>351038.43</v>
      </c>
      <c r="L7" s="174">
        <f>L8+L9+L10+L11+L12</f>
        <v>0</v>
      </c>
      <c r="M7" s="174">
        <f t="shared" ref="M7:N7" si="2">M8+M9+M10+M11+M12</f>
        <v>1460000</v>
      </c>
      <c r="N7" s="174">
        <f t="shared" si="2"/>
        <v>4839.9999999999054</v>
      </c>
      <c r="O7" s="70">
        <f t="shared" si="1"/>
        <v>80.814656014630785</v>
      </c>
      <c r="P7" s="72"/>
    </row>
    <row r="8" spans="1:16" s="71" customFormat="1" ht="57.75" customHeight="1" x14ac:dyDescent="0.25">
      <c r="A8" s="30"/>
      <c r="B8" s="86" t="s">
        <v>58</v>
      </c>
      <c r="C8" s="19" t="s">
        <v>53</v>
      </c>
      <c r="D8" s="49" t="s">
        <v>78</v>
      </c>
      <c r="E8" s="185" t="s">
        <v>180</v>
      </c>
      <c r="F8" s="55" t="s">
        <v>179</v>
      </c>
      <c r="G8" s="139" t="s">
        <v>69</v>
      </c>
      <c r="H8" s="113">
        <v>1080000</v>
      </c>
      <c r="I8" s="113">
        <v>1080000</v>
      </c>
      <c r="J8" s="24">
        <v>1080000</v>
      </c>
      <c r="K8" s="24">
        <v>1643700</v>
      </c>
      <c r="L8" s="141">
        <v>17227.650000000001</v>
      </c>
      <c r="M8" s="24">
        <f t="shared" ref="M8:M12" si="3">J8+L8</f>
        <v>1097227.6499999999</v>
      </c>
      <c r="N8" s="24">
        <f t="shared" ref="N8:N12" si="4">M8-I8</f>
        <v>17227.649999999907</v>
      </c>
      <c r="O8" s="70">
        <f t="shared" si="1"/>
        <v>101.59515277777777</v>
      </c>
      <c r="P8" s="72" t="s">
        <v>173</v>
      </c>
    </row>
    <row r="9" spans="1:16" s="71" customFormat="1" ht="70.5" customHeight="1" x14ac:dyDescent="0.25">
      <c r="A9" s="30"/>
      <c r="B9" s="84" t="s">
        <v>181</v>
      </c>
      <c r="C9" s="19" t="s">
        <v>53</v>
      </c>
      <c r="D9" s="49" t="s">
        <v>78</v>
      </c>
      <c r="E9" s="185" t="s">
        <v>180</v>
      </c>
      <c r="F9" s="55" t="s">
        <v>179</v>
      </c>
      <c r="G9" s="139">
        <v>266</v>
      </c>
      <c r="H9" s="113"/>
      <c r="I9" s="113"/>
      <c r="J9" s="24">
        <v>0</v>
      </c>
      <c r="K9" s="24">
        <f>1988.73+656.62</f>
        <v>2645.35</v>
      </c>
      <c r="L9" s="141">
        <f>656.62+1988.73</f>
        <v>2645.35</v>
      </c>
      <c r="M9" s="24">
        <f t="shared" si="3"/>
        <v>2645.35</v>
      </c>
      <c r="N9" s="24">
        <f t="shared" si="4"/>
        <v>2645.35</v>
      </c>
      <c r="O9" s="70"/>
      <c r="P9" s="30" t="s">
        <v>174</v>
      </c>
    </row>
    <row r="10" spans="1:16" s="71" customFormat="1" ht="32.25" customHeight="1" x14ac:dyDescent="0.25">
      <c r="A10" s="30"/>
      <c r="B10" s="86" t="s">
        <v>82</v>
      </c>
      <c r="C10" s="19" t="s">
        <v>53</v>
      </c>
      <c r="D10" s="49" t="s">
        <v>78</v>
      </c>
      <c r="E10" s="185" t="s">
        <v>180</v>
      </c>
      <c r="F10" s="55" t="s">
        <v>179</v>
      </c>
      <c r="G10" s="139" t="s">
        <v>71</v>
      </c>
      <c r="H10" s="24">
        <v>326160</v>
      </c>
      <c r="I10" s="24">
        <v>326160</v>
      </c>
      <c r="J10" s="24">
        <v>326160</v>
      </c>
      <c r="K10" s="24">
        <v>5203</v>
      </c>
      <c r="L10" s="141">
        <v>5203</v>
      </c>
      <c r="M10" s="24">
        <f t="shared" si="3"/>
        <v>331363</v>
      </c>
      <c r="N10" s="24">
        <f t="shared" si="4"/>
        <v>5203</v>
      </c>
      <c r="O10" s="70">
        <f t="shared" si="1"/>
        <v>101.59522933529556</v>
      </c>
      <c r="P10" s="30" t="s">
        <v>175</v>
      </c>
    </row>
    <row r="11" spans="1:16" s="71" customFormat="1" ht="24" customHeight="1" x14ac:dyDescent="0.25">
      <c r="A11" s="62"/>
      <c r="B11" s="138" t="s">
        <v>158</v>
      </c>
      <c r="C11" s="57" t="s">
        <v>53</v>
      </c>
      <c r="D11" s="55" t="s">
        <v>78</v>
      </c>
      <c r="E11" s="186" t="s">
        <v>180</v>
      </c>
      <c r="F11" s="55" t="s">
        <v>179</v>
      </c>
      <c r="G11" s="180" t="s">
        <v>85</v>
      </c>
      <c r="H11" s="176">
        <v>38450</v>
      </c>
      <c r="I11" s="176">
        <v>38450</v>
      </c>
      <c r="J11" s="177">
        <v>43240</v>
      </c>
      <c r="K11" s="178">
        <v>21476</v>
      </c>
      <c r="L11" s="141">
        <v>-21476</v>
      </c>
      <c r="M11" s="24">
        <f t="shared" si="3"/>
        <v>21764</v>
      </c>
      <c r="N11" s="24">
        <f t="shared" si="4"/>
        <v>-16686</v>
      </c>
      <c r="O11" s="70">
        <f t="shared" si="1"/>
        <v>56.60338101430429</v>
      </c>
      <c r="P11" s="30" t="s">
        <v>170</v>
      </c>
    </row>
    <row r="12" spans="1:16" s="71" customFormat="1" ht="58.5" customHeight="1" x14ac:dyDescent="0.25">
      <c r="A12" s="30"/>
      <c r="B12" s="138" t="s">
        <v>159</v>
      </c>
      <c r="C12" s="19" t="s">
        <v>53</v>
      </c>
      <c r="D12" s="49" t="s">
        <v>78</v>
      </c>
      <c r="E12" s="187" t="s">
        <v>180</v>
      </c>
      <c r="F12" s="49" t="s">
        <v>179</v>
      </c>
      <c r="G12" s="182" t="s">
        <v>57</v>
      </c>
      <c r="H12" s="95">
        <v>10550</v>
      </c>
      <c r="I12" s="95">
        <v>10550</v>
      </c>
      <c r="J12" s="177">
        <v>10600</v>
      </c>
      <c r="K12" s="178">
        <v>4950</v>
      </c>
      <c r="L12" s="141">
        <v>-3600</v>
      </c>
      <c r="M12" s="24">
        <f t="shared" si="3"/>
        <v>7000</v>
      </c>
      <c r="N12" s="24">
        <f t="shared" si="4"/>
        <v>-3550</v>
      </c>
      <c r="O12" s="70">
        <f t="shared" si="1"/>
        <v>66.350710900473928</v>
      </c>
      <c r="P12" s="30"/>
    </row>
    <row r="13" spans="1:16" ht="15" customHeight="1" x14ac:dyDescent="0.25">
      <c r="A13" s="222" t="s">
        <v>16</v>
      </c>
      <c r="B13" s="223"/>
      <c r="C13" s="78"/>
      <c r="D13" s="78"/>
      <c r="E13" s="188"/>
      <c r="F13" s="78"/>
      <c r="G13" s="181"/>
      <c r="H13" s="7">
        <f t="shared" ref="H13:O13" si="5">H6</f>
        <v>1806603</v>
      </c>
      <c r="I13" s="7">
        <f t="shared" si="5"/>
        <v>1806603</v>
      </c>
      <c r="J13" s="7">
        <f t="shared" si="5"/>
        <v>1800000</v>
      </c>
      <c r="K13" s="7">
        <f t="shared" si="5"/>
        <v>351038.43</v>
      </c>
      <c r="L13" s="7">
        <f t="shared" si="5"/>
        <v>0</v>
      </c>
      <c r="M13" s="7">
        <f t="shared" si="5"/>
        <v>1460000</v>
      </c>
      <c r="N13" s="7">
        <f t="shared" si="5"/>
        <v>4839.9999999999054</v>
      </c>
      <c r="O13" s="7">
        <f t="shared" si="5"/>
        <v>80.814656014630785</v>
      </c>
      <c r="P13" s="2"/>
    </row>
    <row r="14" spans="1:16" ht="27.75" customHeight="1" x14ac:dyDescent="0.25">
      <c r="A14" s="8"/>
      <c r="B14" s="8"/>
      <c r="C14" s="8"/>
      <c r="D14" s="8"/>
      <c r="E14" s="189"/>
      <c r="F14" s="8"/>
      <c r="G14" s="179"/>
      <c r="H14" s="16"/>
      <c r="I14" s="16"/>
      <c r="J14" s="16"/>
      <c r="K14" s="16"/>
      <c r="L14" s="16"/>
      <c r="M14" s="18">
        <f t="shared" ref="M14:M15" si="6">J14+L14</f>
        <v>0</v>
      </c>
      <c r="N14" s="18">
        <f t="shared" ref="N14:N15" si="7">M14-K14</f>
        <v>0</v>
      </c>
      <c r="O14" s="63" t="e">
        <f t="shared" ref="O14:O15" si="8">M14/I14</f>
        <v>#DIV/0!</v>
      </c>
      <c r="P14" s="9"/>
    </row>
    <row r="15" spans="1:16" ht="15" customHeight="1" x14ac:dyDescent="0.25">
      <c r="A15" s="219" t="s">
        <v>31</v>
      </c>
      <c r="B15" s="220"/>
      <c r="C15" s="77"/>
      <c r="D15" s="77"/>
      <c r="E15" s="190"/>
      <c r="F15" s="77"/>
      <c r="G15" s="179"/>
      <c r="H15" s="13"/>
      <c r="I15" s="13"/>
      <c r="J15" s="13"/>
      <c r="K15" s="13"/>
      <c r="L15" s="13"/>
      <c r="M15" s="18">
        <f t="shared" si="6"/>
        <v>0</v>
      </c>
      <c r="N15" s="18">
        <f t="shared" si="7"/>
        <v>0</v>
      </c>
      <c r="O15" s="63" t="e">
        <f t="shared" si="8"/>
        <v>#DIV/0!</v>
      </c>
      <c r="P15" s="3"/>
    </row>
    <row r="18" spans="2:15" s="10" customFormat="1" ht="12.75" x14ac:dyDescent="0.2">
      <c r="B18" s="224" t="s">
        <v>45</v>
      </c>
      <c r="C18" s="224"/>
      <c r="D18" s="224"/>
      <c r="E18" s="224"/>
      <c r="F18" s="11"/>
      <c r="G18" s="224" t="s">
        <v>46</v>
      </c>
      <c r="H18" s="224"/>
      <c r="L18" s="12"/>
      <c r="M18" s="12"/>
      <c r="N18" s="12"/>
      <c r="O18" s="12"/>
    </row>
    <row r="19" spans="2:15" s="10" customFormat="1" ht="9" customHeight="1" x14ac:dyDescent="0.2">
      <c r="E19" s="191"/>
    </row>
    <row r="20" spans="2:15" s="10" customFormat="1" ht="12.75" x14ac:dyDescent="0.2">
      <c r="B20" s="10" t="s">
        <v>12</v>
      </c>
      <c r="C20" s="10" t="s">
        <v>48</v>
      </c>
      <c r="E20" s="191"/>
    </row>
    <row r="21" spans="2:15" s="10" customFormat="1" ht="12.75" x14ac:dyDescent="0.2">
      <c r="B21" s="10" t="s">
        <v>28</v>
      </c>
      <c r="C21" s="10" t="s">
        <v>47</v>
      </c>
      <c r="E21" s="191"/>
    </row>
    <row r="22" spans="2:15" s="10" customFormat="1" ht="12.75" x14ac:dyDescent="0.2">
      <c r="B22" s="10" t="s">
        <v>33</v>
      </c>
      <c r="C22" s="224"/>
      <c r="D22" s="224"/>
      <c r="E22" s="191"/>
    </row>
  </sheetData>
  <mergeCells count="19">
    <mergeCell ref="N3:O3"/>
    <mergeCell ref="P3:P4"/>
    <mergeCell ref="A13:B13"/>
    <mergeCell ref="A15:B15"/>
    <mergeCell ref="A1:P1"/>
    <mergeCell ref="A3:A4"/>
    <mergeCell ref="B3:B4"/>
    <mergeCell ref="C3:C4"/>
    <mergeCell ref="D3:D4"/>
    <mergeCell ref="E3:E4"/>
    <mergeCell ref="F3:F4"/>
    <mergeCell ref="G3:G4"/>
    <mergeCell ref="H3:I3"/>
    <mergeCell ref="J3:K3"/>
    <mergeCell ref="B18:E18"/>
    <mergeCell ref="G18:H18"/>
    <mergeCell ref="C22:D22"/>
    <mergeCell ref="L3:L4"/>
    <mergeCell ref="M3:M4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ОМС</vt:lpstr>
      <vt:lpstr>ЕДДС</vt:lpstr>
      <vt:lpstr>МФЦ</vt:lpstr>
      <vt:lpstr>ЕДДС!Заголовки_для_печати</vt:lpstr>
      <vt:lpstr>МФЦ!Заголовки_для_печати</vt:lpstr>
      <vt:lpstr>ОМС!Заголовки_для_печати</vt:lpstr>
      <vt:lpstr>ЕДДС!Область_печати</vt:lpstr>
      <vt:lpstr>МФЦ!Область_печати</vt:lpstr>
      <vt:lpstr>ОМС!Область_печати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2019-08-14T08:57:56Z</cp:lastPrinted>
  <dcterms:created xsi:type="dcterms:W3CDTF">2016-05-31T05:14:02Z</dcterms:created>
  <dcterms:modified xsi:type="dcterms:W3CDTF">2019-12-04T11:32:56Z</dcterms:modified>
</cp:coreProperties>
</file>